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curto/Desktop/"/>
    </mc:Choice>
  </mc:AlternateContent>
  <xr:revisionPtr revIDLastSave="0" documentId="8_{DC6F11DC-672C-C84E-9FB7-9135C1EF2FF2}" xr6:coauthVersionLast="47" xr6:coauthVersionMax="47" xr10:uidLastSave="{00000000-0000-0000-0000-000000000000}"/>
  <bookViews>
    <workbookView xWindow="0" yWindow="500" windowWidth="28800" windowHeight="11320" activeTab="2" xr2:uid="{00000000-000D-0000-FFFF-FFFF00000000}"/>
  </bookViews>
  <sheets>
    <sheet name="Data_Export" sheetId="17" r:id="rId1"/>
    <sheet name="Instructions" sheetId="11" r:id="rId2"/>
    <sheet name="Requisition" sheetId="2" r:id="rId3"/>
    <sheet name="Check List" sheetId="10" r:id="rId4"/>
    <sheet name="Hospitality" sheetId="1" r:id="rId5"/>
    <sheet name="Lookup Info" sheetId="4" r:id="rId6"/>
    <sheet name="Detail Codes" sheetId="12" r:id="rId7"/>
  </sheets>
  <externalReferences>
    <externalReference r:id="rId8"/>
  </externalReferences>
  <definedNames>
    <definedName name="_Fill" hidden="1">#REF!</definedName>
    <definedName name="_Fill1" hidden="1">#REF!</definedName>
    <definedName name="_Key1" hidden="1">#REF!</definedName>
    <definedName name="_Key2" hidden="1">#REF!</definedName>
    <definedName name="_Sort" hidden="1">#REF!</definedName>
    <definedName name="_trash" hidden="1">[1]dBase!#REF!</definedName>
    <definedName name="Dept_Matrix">'Lookup Info'!$A$2:$D$133</definedName>
    <definedName name="Dept_Numbers">'Lookup Info'!$A$2:$A$133</definedName>
    <definedName name="Detail_Code_Matrix">'Detail Codes'!$A$5:$B$125</definedName>
    <definedName name="Detail_Code_Numbers">'Detail Codes'!$A$5:$A$125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"wms100"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41100.7909375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ineItems">'Lookup Info'!$M$2:$M$55</definedName>
    <definedName name="Location_Matrix">'Lookup Info'!$I$2:$K$10</definedName>
    <definedName name="Locations">'Lookup Info'!$I$2:$I$10</definedName>
    <definedName name="_xlnm.Print_Area" localSheetId="3">'Check List'!$A$1:$I$42</definedName>
    <definedName name="_xlnm.Print_Area" localSheetId="4">Hospitality!$A$1:$N$38</definedName>
    <definedName name="_xlnm.Print_Area" localSheetId="1">Instructions!$A$1:$J$40</definedName>
    <definedName name="_xlnm.Print_Area" localSheetId="2">Requisition!$A$1:$AC$57</definedName>
    <definedName name="_xlnm.Print_Titles" localSheetId="4">Hospitality!$1:$11</definedName>
    <definedName name="_xlnm.Print_Titles" localSheetId="5">'Lookup Info'!$1:$1</definedName>
    <definedName name="wrn.print." hidden="1">{#N/A,#N/A,TRUE,"Sum";#N/A,#N/A,TRUE,"Assum";#N/A,#N/A,TRUE,"HCA";#N/A,#N/A,TRUE,"HCT";#N/A,#N/A,TRUE,"P&amp;L";#N/A,#N/A,TRUE,"BS";#N/A,#N/A,TRUE,"Cash";#N/A,#N/A,TRUE,"Debt";#N/A,#N/A,TRUE,"PMLP";#N/A,#N/A,TRUE,"D&amp;A";#N/A,#N/A,TRUE,"Tax";#N/A,#N/A,TRUE,"Shrev";#N/A,#N/A,TRUE,"Biloxi";#N/A,#N/A,TRUE,"Stock";#N/A,#N/A,TRUE,"Credit"}</definedName>
    <definedName name="wrn.test." hidden="1">{"sum",#N/A,TRUE,"Sum";"assum1",#N/A,TRUE,"Assum";"pnl",#N/A,TRUE,"P&amp;L";"assum2",#N/A,TRUE,"Assum"}</definedName>
    <definedName name="xxx.test" hidden="1">{"sum",#N/A,TRUE,"Sum";"assum1",#N/A,TRUE,"Assum";"pnl",#N/A,TRUE,"P&amp;L";"assum2",#N/A,TRUE,"Assum"}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2" l="1"/>
  <c r="A31" i="1"/>
  <c r="A30" i="1"/>
  <c r="A29" i="1"/>
  <c r="A28" i="1"/>
  <c r="A27" i="1"/>
  <c r="A26" i="1"/>
  <c r="A25" i="1"/>
  <c r="A24" i="1"/>
  <c r="A22" i="1"/>
  <c r="M22" i="1" s="1"/>
  <c r="A21" i="1"/>
  <c r="M21" i="1" s="1"/>
  <c r="A23" i="1"/>
  <c r="E31" i="1"/>
  <c r="C31" i="1"/>
  <c r="E30" i="1"/>
  <c r="C30" i="1"/>
  <c r="E29" i="1"/>
  <c r="C29" i="1"/>
  <c r="E28" i="1"/>
  <c r="C28" i="1"/>
  <c r="E27" i="1"/>
  <c r="C27" i="1"/>
  <c r="E26" i="1"/>
  <c r="C26" i="1"/>
  <c r="E25" i="1"/>
  <c r="C25" i="1"/>
  <c r="E24" i="1"/>
  <c r="C24" i="1"/>
  <c r="E23" i="1"/>
  <c r="C23" i="1"/>
  <c r="E22" i="1"/>
  <c r="C22" i="1"/>
  <c r="E21" i="1"/>
  <c r="C21" i="1"/>
  <c r="C18" i="1"/>
  <c r="M25" i="1" l="1"/>
  <c r="M26" i="1"/>
  <c r="M27" i="1"/>
  <c r="M28" i="1"/>
  <c r="M29" i="1"/>
  <c r="M30" i="1"/>
  <c r="M31" i="1"/>
  <c r="M24" i="1"/>
  <c r="M23" i="1"/>
  <c r="B8" i="17"/>
  <c r="B7" i="17"/>
  <c r="B6" i="17"/>
  <c r="B5" i="17"/>
  <c r="B4" i="17"/>
  <c r="B86" i="17"/>
  <c r="B85" i="17"/>
  <c r="B84" i="17"/>
  <c r="B83" i="17"/>
  <c r="B81" i="17"/>
  <c r="B80" i="17"/>
  <c r="B79" i="17"/>
  <c r="B78" i="17"/>
  <c r="B76" i="17"/>
  <c r="B75" i="17"/>
  <c r="B74" i="17"/>
  <c r="B73" i="17"/>
  <c r="B71" i="17"/>
  <c r="B70" i="17"/>
  <c r="B69" i="17"/>
  <c r="B68" i="17"/>
  <c r="B66" i="17"/>
  <c r="B65" i="17"/>
  <c r="B64" i="17"/>
  <c r="B63" i="17"/>
  <c r="B61" i="17"/>
  <c r="B59" i="17"/>
  <c r="B58" i="17"/>
  <c r="B57" i="17"/>
  <c r="B56" i="17"/>
  <c r="B55" i="17"/>
  <c r="B54" i="17"/>
  <c r="B53" i="17"/>
  <c r="B52" i="17"/>
  <c r="B51" i="17"/>
  <c r="B50" i="17"/>
  <c r="B48" i="17"/>
  <c r="B47" i="17"/>
  <c r="B46" i="17"/>
  <c r="B45" i="17"/>
  <c r="B44" i="17"/>
  <c r="B43" i="17"/>
  <c r="B42" i="17"/>
  <c r="B41" i="17"/>
  <c r="B40" i="17"/>
  <c r="B39" i="17"/>
  <c r="B37" i="17"/>
  <c r="B36" i="17"/>
  <c r="B35" i="17"/>
  <c r="B34" i="17"/>
  <c r="B33" i="17"/>
  <c r="B32" i="17"/>
  <c r="B31" i="17"/>
  <c r="B30" i="17"/>
  <c r="B29" i="17"/>
  <c r="B28" i="17"/>
  <c r="B26" i="17"/>
  <c r="B25" i="17"/>
  <c r="B24" i="17"/>
  <c r="B23" i="17"/>
  <c r="B22" i="17"/>
  <c r="B21" i="17"/>
  <c r="B20" i="17"/>
  <c r="B19" i="17"/>
  <c r="B18" i="17"/>
  <c r="B17" i="17"/>
  <c r="B15" i="17"/>
  <c r="B14" i="17"/>
  <c r="B13" i="17"/>
  <c r="B12" i="17"/>
  <c r="B10" i="17"/>
  <c r="B9" i="17"/>
  <c r="B3" i="17"/>
  <c r="X46" i="2" l="1"/>
  <c r="X45" i="2"/>
  <c r="X44" i="2"/>
  <c r="H20" i="2" l="1"/>
  <c r="B53" i="2"/>
  <c r="N16" i="2" l="1"/>
  <c r="Z30" i="2" l="1"/>
  <c r="Z31" i="2"/>
  <c r="Z32" i="2"/>
  <c r="Z35" i="2" l="1"/>
  <c r="Z34" i="2"/>
  <c r="Z33" i="2"/>
  <c r="P49" i="2"/>
  <c r="C16" i="10" l="1"/>
  <c r="C12" i="10"/>
  <c r="C10" i="10"/>
  <c r="Z41" i="2" l="1"/>
  <c r="Z40" i="2"/>
  <c r="Z39" i="2"/>
  <c r="Z38" i="2"/>
  <c r="Z37" i="2"/>
  <c r="Z36" i="2"/>
  <c r="E24" i="2"/>
  <c r="E26" i="2"/>
  <c r="Z42" i="2" l="1"/>
  <c r="B54" i="2" l="1"/>
  <c r="B57" i="2"/>
  <c r="B56" i="2"/>
  <c r="B55" i="2"/>
  <c r="C18" i="10"/>
  <c r="B28" i="10" s="1"/>
  <c r="C43" i="2"/>
  <c r="B35" i="10" l="1"/>
  <c r="B34" i="10"/>
  <c r="B32" i="10"/>
  <c r="C20" i="10" l="1"/>
  <c r="C14" i="10"/>
  <c r="C8" i="10"/>
  <c r="M37" i="1" l="1"/>
  <c r="B36" i="10"/>
  <c r="B30" i="10"/>
  <c r="B39" i="10" l="1"/>
  <c r="B38" i="10"/>
  <c r="B40" i="10"/>
  <c r="B42" i="10"/>
  <c r="B41" i="10"/>
</calcChain>
</file>

<file path=xl/sharedStrings.xml><?xml version="1.0" encoding="utf-8"?>
<sst xmlns="http://schemas.openxmlformats.org/spreadsheetml/2006/main" count="1017" uniqueCount="636">
  <si>
    <t>Purpose:</t>
  </si>
  <si>
    <t>Event:</t>
  </si>
  <si>
    <t>Date:</t>
  </si>
  <si>
    <t>Location:</t>
  </si>
  <si>
    <t>Descriptions</t>
  </si>
  <si>
    <t>Cost</t>
  </si>
  <si>
    <t>Quantity</t>
  </si>
  <si>
    <t>Price Per Unit</t>
  </si>
  <si>
    <t>Vendor</t>
  </si>
  <si>
    <t>Hospitality Form</t>
  </si>
  <si>
    <t>Total</t>
  </si>
  <si>
    <t>Item #</t>
  </si>
  <si>
    <t>Description</t>
  </si>
  <si>
    <t>Unit Price</t>
  </si>
  <si>
    <t>Dept</t>
  </si>
  <si>
    <t>Department</t>
  </si>
  <si>
    <t>Cabinet_Member</t>
  </si>
  <si>
    <t>Budget_Owner</t>
  </si>
  <si>
    <t>Presidents Office</t>
  </si>
  <si>
    <t>Executive Director</t>
  </si>
  <si>
    <t>Institutional Research</t>
  </si>
  <si>
    <t>WVNCC Foundation</t>
  </si>
  <si>
    <t>College Expansion Project</t>
  </si>
  <si>
    <t>Business Office</t>
  </si>
  <si>
    <t>Campus Security</t>
  </si>
  <si>
    <t>HLC Accreditation</t>
  </si>
  <si>
    <t>Student Disabilities</t>
  </si>
  <si>
    <t>Student Activities</t>
  </si>
  <si>
    <t>Learning Resource Center</t>
  </si>
  <si>
    <t>Community Relations</t>
  </si>
  <si>
    <t>Economic &amp; Workforce Development</t>
  </si>
  <si>
    <t>Continuing Education</t>
  </si>
  <si>
    <t>Line Item</t>
  </si>
  <si>
    <t>Account</t>
  </si>
  <si>
    <t>79H116</t>
  </si>
  <si>
    <t>Office Expense</t>
  </si>
  <si>
    <t>79H117</t>
  </si>
  <si>
    <t>Printing And Binding</t>
  </si>
  <si>
    <t>79H118</t>
  </si>
  <si>
    <t>Rental Exp (Real Property) Building</t>
  </si>
  <si>
    <t>79H119</t>
  </si>
  <si>
    <t>Utilities</t>
  </si>
  <si>
    <t>79H120</t>
  </si>
  <si>
    <t>Telecommunications</t>
  </si>
  <si>
    <t>79H121</t>
  </si>
  <si>
    <t>Internet Service</t>
  </si>
  <si>
    <t>79H122</t>
  </si>
  <si>
    <t>Contractural Services</t>
  </si>
  <si>
    <t>79H123</t>
  </si>
  <si>
    <t>Professional Services</t>
  </si>
  <si>
    <t>79H127</t>
  </si>
  <si>
    <t>Travel Employee</t>
  </si>
  <si>
    <t>79H128</t>
  </si>
  <si>
    <t>Travel Non Employee</t>
  </si>
  <si>
    <t>79H129</t>
  </si>
  <si>
    <t>Computer Services Internal</t>
  </si>
  <si>
    <t>79H130</t>
  </si>
  <si>
    <t>Computer Services External</t>
  </si>
  <si>
    <t>79H132</t>
  </si>
  <si>
    <t>Vehicle Rental</t>
  </si>
  <si>
    <t>79H133</t>
  </si>
  <si>
    <t>Rental (Machine And Miscellaneous)</t>
  </si>
  <si>
    <t>79H134</t>
  </si>
  <si>
    <t>Association Dues And Prof Members</t>
  </si>
  <si>
    <t>79H135</t>
  </si>
  <si>
    <t>Fire/Auto/Bond/Other Insurance</t>
  </si>
  <si>
    <t>79H137</t>
  </si>
  <si>
    <t>Supplies-Clothing</t>
  </si>
  <si>
    <t>79H138</t>
  </si>
  <si>
    <t>Supplies-Household</t>
  </si>
  <si>
    <t>79H139</t>
  </si>
  <si>
    <t>Advertising And Promotional</t>
  </si>
  <si>
    <t>79H140</t>
  </si>
  <si>
    <t>Vehicle Operating Expense</t>
  </si>
  <si>
    <t>79H141</t>
  </si>
  <si>
    <t>Supplies-Research</t>
  </si>
  <si>
    <t>79H142</t>
  </si>
  <si>
    <t>Supplies-Educational</t>
  </si>
  <si>
    <t>79H144</t>
  </si>
  <si>
    <t>Routine Maintenance Contracts</t>
  </si>
  <si>
    <t>79H147</t>
  </si>
  <si>
    <t>Cellular Charges</t>
  </si>
  <si>
    <t>79H148</t>
  </si>
  <si>
    <t>Hospitality</t>
  </si>
  <si>
    <t>79H149</t>
  </si>
  <si>
    <t>Educational Training (Stipends)</t>
  </si>
  <si>
    <t>79H150</t>
  </si>
  <si>
    <t>Energy Expense Motor Vehicle/Air</t>
  </si>
  <si>
    <t>79H153</t>
  </si>
  <si>
    <t>Energy Expense Utilities</t>
  </si>
  <si>
    <t>79H156</t>
  </si>
  <si>
    <t>Miscellaneous</t>
  </si>
  <si>
    <t>79H157</t>
  </si>
  <si>
    <t>Training And Development-In State</t>
  </si>
  <si>
    <t>79H158</t>
  </si>
  <si>
    <t>Training And Development-Out State</t>
  </si>
  <si>
    <t>79H159</t>
  </si>
  <si>
    <t>Postal</t>
  </si>
  <si>
    <t>79H161</t>
  </si>
  <si>
    <t>Supplies-Computer</t>
  </si>
  <si>
    <t>79H162</t>
  </si>
  <si>
    <t>Software License</t>
  </si>
  <si>
    <t>79H163</t>
  </si>
  <si>
    <t>Computer Equipment</t>
  </si>
  <si>
    <t>79H164</t>
  </si>
  <si>
    <t>Office Equipment-Current Expense</t>
  </si>
  <si>
    <t>79H165</t>
  </si>
  <si>
    <t>Attorney Legal Service Payments</t>
  </si>
  <si>
    <t>79H167</t>
  </si>
  <si>
    <t>Miscellaneous Equipment Purchases</t>
  </si>
  <si>
    <t>79H168</t>
  </si>
  <si>
    <t>79H201</t>
  </si>
  <si>
    <t>Photocopies</t>
  </si>
  <si>
    <t>79H241</t>
  </si>
  <si>
    <t>Communication Equipment</t>
  </si>
  <si>
    <t>79H242</t>
  </si>
  <si>
    <t>Medical Equipment</t>
  </si>
  <si>
    <t>79H243</t>
  </si>
  <si>
    <t>Research And Educational Equipment</t>
  </si>
  <si>
    <t>79H244</t>
  </si>
  <si>
    <t>Household Equipment And Furnishing</t>
  </si>
  <si>
    <t>79H245</t>
  </si>
  <si>
    <t>Building Equipment</t>
  </si>
  <si>
    <t>79H246</t>
  </si>
  <si>
    <t>Vehicles</t>
  </si>
  <si>
    <t>79H248</t>
  </si>
  <si>
    <t>Books And Periodicals</t>
  </si>
  <si>
    <t>79H250</t>
  </si>
  <si>
    <t>79H251</t>
  </si>
  <si>
    <t>Office Repairs</t>
  </si>
  <si>
    <t>79H254</t>
  </si>
  <si>
    <t>Building/Household Equipment Repair</t>
  </si>
  <si>
    <t>79H255</t>
  </si>
  <si>
    <t>Routine Maintenance Of Buildings</t>
  </si>
  <si>
    <t>79H256</t>
  </si>
  <si>
    <t>Vehicle Repairs</t>
  </si>
  <si>
    <t>79H257</t>
  </si>
  <si>
    <t>Routine Maintenance Of Grounds</t>
  </si>
  <si>
    <t>Funding</t>
  </si>
  <si>
    <t>J. Sayre</t>
  </si>
  <si>
    <t>J. Fike</t>
  </si>
  <si>
    <t>T. Marker</t>
  </si>
  <si>
    <t>T. Becker</t>
  </si>
  <si>
    <t>L. Soly</t>
  </si>
  <si>
    <t>D. Bennett</t>
  </si>
  <si>
    <t>R. Spurlock</t>
  </si>
  <si>
    <t>A. Schrump</t>
  </si>
  <si>
    <t>S. Kappel</t>
  </si>
  <si>
    <t>C. Harbert</t>
  </si>
  <si>
    <t>C. Hippensteel</t>
  </si>
  <si>
    <t>B. Peterman</t>
  </si>
  <si>
    <t>J. Keyser</t>
  </si>
  <si>
    <t>K. Patterson</t>
  </si>
  <si>
    <t>R. Yesenczki</t>
  </si>
  <si>
    <t>D. Barnhardt</t>
  </si>
  <si>
    <t>C. Corbin</t>
  </si>
  <si>
    <t>Shipping</t>
  </si>
  <si>
    <t>141 Main St.</t>
  </si>
  <si>
    <t>150 Park Ave.</t>
  </si>
  <si>
    <t>Wheeling, WV 26003</t>
  </si>
  <si>
    <t>1535 Market St.</t>
  </si>
  <si>
    <t>Applied Technology Center</t>
  </si>
  <si>
    <t>8 16th St.</t>
  </si>
  <si>
    <t>Student Union</t>
  </si>
  <si>
    <t>New Martinsville, WV 26155</t>
  </si>
  <si>
    <t>Weirton, WV 26062</t>
  </si>
  <si>
    <t>Facilities Garage</t>
  </si>
  <si>
    <t>Industrial Technology Center</t>
  </si>
  <si>
    <t>Address</t>
  </si>
  <si>
    <t>Weirton - Service Center</t>
  </si>
  <si>
    <t>Location</t>
  </si>
  <si>
    <t>City_State_Zip</t>
  </si>
  <si>
    <t>SHIP TO:</t>
  </si>
  <si>
    <t>Contact</t>
  </si>
  <si>
    <t xml:space="preserve">Phone </t>
  </si>
  <si>
    <t>Email</t>
  </si>
  <si>
    <t>No Shipping</t>
  </si>
  <si>
    <t>Check List</t>
  </si>
  <si>
    <t>All yellow boxes are filled in</t>
  </si>
  <si>
    <t>Signature of requestor with date (It is valid to be the same as the Budget Manager)</t>
  </si>
  <si>
    <t>i.Completed with details of the event prior to occurring</t>
  </si>
  <si>
    <t>ii.Note - Attendee list is to accompany the invoice for payment</t>
  </si>
  <si>
    <t>i.WV AB-AR14 (WV OASIS Dues &amp; Memberships submitted annually) or</t>
  </si>
  <si>
    <t>i.The vendor has specific terms and conditions listed in their contract</t>
  </si>
  <si>
    <t>79H122-1</t>
  </si>
  <si>
    <t>79H122-2</t>
  </si>
  <si>
    <t>79H122-3</t>
  </si>
  <si>
    <t>79H122-4</t>
  </si>
  <si>
    <t>79H122-5</t>
  </si>
  <si>
    <t>79H148-3</t>
  </si>
  <si>
    <t>79H148-2</t>
  </si>
  <si>
    <t>79H148-1</t>
  </si>
  <si>
    <t>79H134-1</t>
  </si>
  <si>
    <t>79H134-2</t>
  </si>
  <si>
    <t>79H162-1</t>
  </si>
  <si>
    <t>79H162-2</t>
  </si>
  <si>
    <t xml:space="preserve">iii.Signed by the vendor and by WVNCC CFO or President. </t>
  </si>
  <si>
    <t>iv.Business Office - May require Attorney General review and/or place on file with State Auditor</t>
  </si>
  <si>
    <t>Hospitality Form (In this Workbook)</t>
  </si>
  <si>
    <t>Details:</t>
  </si>
  <si>
    <t>Unique Items</t>
  </si>
  <si>
    <t>Item Count</t>
  </si>
  <si>
    <t>Requisition Details:</t>
  </si>
  <si>
    <t>Purchase Requisition Check List</t>
  </si>
  <si>
    <t>Valid contract (generally supplied by vendor) with</t>
  </si>
  <si>
    <t>WV-96A, Agreement Addendum (on website) if:</t>
  </si>
  <si>
    <t xml:space="preserve">ii.A completed Purchase or Acquisition of Materials Form (on website) if the item was not pre-approved. </t>
  </si>
  <si>
    <r>
      <t xml:space="preserve">ii.Accompanied by from WV-96, Agreement Addendum (on website) </t>
    </r>
    <r>
      <rPr>
        <b/>
        <u/>
        <sz val="12"/>
        <rFont val="Times New Roman"/>
        <family val="1"/>
      </rPr>
      <t>if</t>
    </r>
    <r>
      <rPr>
        <sz val="12"/>
        <rFont val="Times New Roman"/>
        <family val="1"/>
      </rPr>
      <t xml:space="preserve"> the vendor has specific terms and conditions listed in their contract.</t>
    </r>
  </si>
  <si>
    <t>i.Accompanied by Form WV-48 (on website) if for individual contractual services (i.e. in place of a vendor terms &amp; conditions) or</t>
  </si>
  <si>
    <t>1.  Complete a Purchase Requisition</t>
  </si>
  <si>
    <t>5.  Receive Purchase Order back from Business Office</t>
  </si>
  <si>
    <t>6.  Place order, or ask Business Office to place order</t>
  </si>
  <si>
    <t>Objective:</t>
  </si>
  <si>
    <t>Steps:</t>
  </si>
  <si>
    <t>1. Completing the Purchase Requisition</t>
  </si>
  <si>
    <t>i. Enter the Department or Grant number from drop down menu.  All depts &amp; grants are on the 'Depts' tab.</t>
  </si>
  <si>
    <t>iii. Line Item: The line items are defined in the budget, listed on the 'Line Items' tab or contact the Business Office for assistance</t>
  </si>
  <si>
    <t>iv. Use drop down to pick a delivery location.  No Shipping is a valid entry.</t>
  </si>
  <si>
    <t xml:space="preserve">v. Enter the vendor information, including contact information, being mindful of vendor consistency. </t>
  </si>
  <si>
    <t>vi. Enter the items to be purchased.  Item # refers to the vendors identification scheme.  Unit price and quantity will automatically create the extended price.</t>
  </si>
  <si>
    <t>2. Attach appropriate documentation</t>
  </si>
  <si>
    <t>i. The needed documents can be found in the policy or the 'Check List' customized for each type of purchase and dollar value threshold.</t>
  </si>
  <si>
    <t xml:space="preserve">3.  Obtain appropriate signatures </t>
  </si>
  <si>
    <t>i. The Requisition will identify the needed signatures.,</t>
  </si>
  <si>
    <t>4. Submit to the Business Office for creation of Purchase Order</t>
  </si>
  <si>
    <t>5.  A Purchase Order will be sent back to the purchaser.  This is the indication that it is time to make a purchase.</t>
  </si>
  <si>
    <t>ii. It is recommended that contractual services be coordinated through the Business Office as the process is more complicated than others.</t>
  </si>
  <si>
    <t>6.  Place the order, asking the vendor to reference the PO Number of their shipping / inventory forms.</t>
  </si>
  <si>
    <t>i. OR coordinate with the Business Office to make the purchase if you are not a p-card holder.</t>
  </si>
  <si>
    <t>Purchasing Process Instructions</t>
  </si>
  <si>
    <t>Feedback:</t>
  </si>
  <si>
    <t xml:space="preserve">If you see missing information or have a suggestion for ease of use, please let us know.  </t>
  </si>
  <si>
    <t>Office / Classroom Refresh (No Capital)</t>
  </si>
  <si>
    <t>C028</t>
  </si>
  <si>
    <t>China Replacement</t>
  </si>
  <si>
    <t>C027</t>
  </si>
  <si>
    <t>Pots &amp; Pans</t>
  </si>
  <si>
    <t>C026</t>
  </si>
  <si>
    <t>CARTS Advanced Hood Controls</t>
  </si>
  <si>
    <t>C025</t>
  </si>
  <si>
    <t>CARTS Dining Room Pressurization</t>
  </si>
  <si>
    <t>C024</t>
  </si>
  <si>
    <t>EC Water Heaters</t>
  </si>
  <si>
    <t>C023</t>
  </si>
  <si>
    <t>B&amp;O Boiler Reconfiguration</t>
  </si>
  <si>
    <t>C022</t>
  </si>
  <si>
    <t>B&amp;O Exterior Rehab</t>
  </si>
  <si>
    <t>C021</t>
  </si>
  <si>
    <t>LED Lighting</t>
  </si>
  <si>
    <t>C020</t>
  </si>
  <si>
    <t>Surg Tech Equipment</t>
  </si>
  <si>
    <t>C019</t>
  </si>
  <si>
    <t>Digitial Radiographic Equipment</t>
  </si>
  <si>
    <t>C018</t>
  </si>
  <si>
    <t>Makerspace Safety</t>
  </si>
  <si>
    <t>C017</t>
  </si>
  <si>
    <t>New Martinsville Student Lounge</t>
  </si>
  <si>
    <t>C016</t>
  </si>
  <si>
    <t>Weirton Library</t>
  </si>
  <si>
    <t>C015</t>
  </si>
  <si>
    <t>History Display Area</t>
  </si>
  <si>
    <t>C014</t>
  </si>
  <si>
    <t>Facilities Van</t>
  </si>
  <si>
    <t>C013</t>
  </si>
  <si>
    <t>EC Student Lounges</t>
  </si>
  <si>
    <t>C012</t>
  </si>
  <si>
    <t>Weirton Window in Student Area</t>
  </si>
  <si>
    <t>C011</t>
  </si>
  <si>
    <t>IT Server room Improvments</t>
  </si>
  <si>
    <t>C010</t>
  </si>
  <si>
    <t>Tri Campus Battery Backups</t>
  </si>
  <si>
    <t>C009</t>
  </si>
  <si>
    <t>Landscaping</t>
  </si>
  <si>
    <t>M008</t>
  </si>
  <si>
    <t>Petroleum Technologies</t>
  </si>
  <si>
    <t>P008</t>
  </si>
  <si>
    <t>Podium Refresh</t>
  </si>
  <si>
    <t>C008</t>
  </si>
  <si>
    <t>Electrical Repair</t>
  </si>
  <si>
    <t>M007</t>
  </si>
  <si>
    <t>Industrial Maintenance Technology</t>
  </si>
  <si>
    <t>P007</t>
  </si>
  <si>
    <t>Network 1/5 refresh</t>
  </si>
  <si>
    <t>C007</t>
  </si>
  <si>
    <t>Concrete / Asphalt Repair</t>
  </si>
  <si>
    <t>M006</t>
  </si>
  <si>
    <t>Welding</t>
  </si>
  <si>
    <t>P006</t>
  </si>
  <si>
    <t>1/5 PC replacment</t>
  </si>
  <si>
    <t>C006</t>
  </si>
  <si>
    <t>Plumbing Repairs</t>
  </si>
  <si>
    <t>M005</t>
  </si>
  <si>
    <t>HVAC</t>
  </si>
  <si>
    <t>P005</t>
  </si>
  <si>
    <t>B&amp;O First Floor Remodel</t>
  </si>
  <si>
    <t>C005</t>
  </si>
  <si>
    <t>Roof Repairs</t>
  </si>
  <si>
    <t>M004</t>
  </si>
  <si>
    <t>Medical Assisting</t>
  </si>
  <si>
    <t>P004</t>
  </si>
  <si>
    <t>B&amp;O Rehab</t>
  </si>
  <si>
    <t>C004</t>
  </si>
  <si>
    <t>HVAC Repairs</t>
  </si>
  <si>
    <t>M003</t>
  </si>
  <si>
    <t>Surgical Technology</t>
  </si>
  <si>
    <t>P003</t>
  </si>
  <si>
    <t>C003</t>
  </si>
  <si>
    <t>Unbudgeted One-Time Expense</t>
  </si>
  <si>
    <t>M002</t>
  </si>
  <si>
    <t>Open House</t>
  </si>
  <si>
    <t>A002</t>
  </si>
  <si>
    <t>Health Information Technology</t>
  </si>
  <si>
    <t>P002</t>
  </si>
  <si>
    <t>HVAC Controls</t>
  </si>
  <si>
    <t>C002</t>
  </si>
  <si>
    <t>Unbudgeted Annual Expesnes</t>
  </si>
  <si>
    <t>M001</t>
  </si>
  <si>
    <t>Graduation</t>
  </si>
  <si>
    <t>A001</t>
  </si>
  <si>
    <t>Radiography</t>
  </si>
  <si>
    <t>P001</t>
  </si>
  <si>
    <t>Parking Lots</t>
  </si>
  <si>
    <t>C001</t>
  </si>
  <si>
    <t>FTMACTV</t>
  </si>
  <si>
    <t>Cross Despartment Activity</t>
  </si>
  <si>
    <t>Program Assessments</t>
  </si>
  <si>
    <t>Capital Projects FY 21</t>
  </si>
  <si>
    <t>Activity Field Definitions</t>
  </si>
  <si>
    <t>iii. Requisitions will be processed at normal twice per week.   Turn-around time is about 3 days</t>
  </si>
  <si>
    <t>Total Price</t>
  </si>
  <si>
    <t>Vendor Information</t>
  </si>
  <si>
    <t>Name</t>
  </si>
  <si>
    <t>ALL ORDERS ARE TAX EXEMPT: ID 550530182</t>
  </si>
  <si>
    <t>Requestor</t>
  </si>
  <si>
    <t>Fund</t>
  </si>
  <si>
    <t>Activity</t>
  </si>
  <si>
    <t>Amount</t>
  </si>
  <si>
    <t>New Martinsville</t>
  </si>
  <si>
    <t>WVNCC Information</t>
  </si>
  <si>
    <t>TOTAL</t>
  </si>
  <si>
    <t>Adult Basic Education</t>
  </si>
  <si>
    <t>HSTA-Darlene Stradwick</t>
  </si>
  <si>
    <t>MSESC</t>
  </si>
  <si>
    <t>Human Resources Office</t>
  </si>
  <si>
    <t>Institutional Services</t>
  </si>
  <si>
    <t>Plant Operations Maint B&amp;O</t>
  </si>
  <si>
    <t>Plant Operations Maint Ed Center</t>
  </si>
  <si>
    <t>Student Center/B&amp;N</t>
  </si>
  <si>
    <t>Maintenance Facility</t>
  </si>
  <si>
    <t>ECS Lot</t>
  </si>
  <si>
    <t>ITC Building</t>
  </si>
  <si>
    <t>Social Justice Grant</t>
  </si>
  <si>
    <t>Weirton Campus Dean</t>
  </si>
  <si>
    <t>Counseling - Weirton</t>
  </si>
  <si>
    <t>Weirton Building</t>
  </si>
  <si>
    <t>New Martinsville Campus Dean</t>
  </si>
  <si>
    <t>Counseling - New Martinsville</t>
  </si>
  <si>
    <t>New Martinsville Building</t>
  </si>
  <si>
    <t>Student Support Center</t>
  </si>
  <si>
    <t>Financial Aid Directors Office</t>
  </si>
  <si>
    <t>Veterans Office</t>
  </si>
  <si>
    <t>Student Records</t>
  </si>
  <si>
    <t>Admissions</t>
  </si>
  <si>
    <t>Career Planning Placement Office</t>
  </si>
  <si>
    <t>Commencement</t>
  </si>
  <si>
    <t>Student Activity Director</t>
  </si>
  <si>
    <t>Student Activities General</t>
  </si>
  <si>
    <t>Liberal Arts, Commication &amp; SS</t>
  </si>
  <si>
    <t>Applied Technologies-RAH</t>
  </si>
  <si>
    <t>Allied Health</t>
  </si>
  <si>
    <t>Culinary Arts Program</t>
  </si>
  <si>
    <t>Nursing</t>
  </si>
  <si>
    <t>Distance Education Coordinator</t>
  </si>
  <si>
    <t>VP of Academic Affairs</t>
  </si>
  <si>
    <t>Perkins</t>
  </si>
  <si>
    <t>Dual Enrollment</t>
  </si>
  <si>
    <t>Contracted Instruction CEWE</t>
  </si>
  <si>
    <t>Telecommunication Services</t>
  </si>
  <si>
    <t>College Technology Support</t>
  </si>
  <si>
    <t>Computer Center</t>
  </si>
  <si>
    <t>IT Director</t>
  </si>
  <si>
    <t>Sustainability Grant-Welding Tech</t>
  </si>
  <si>
    <t>Technical Program Development Funds</t>
  </si>
  <si>
    <t>Welding Technology TPD Sustainabili</t>
  </si>
  <si>
    <t>Jobs and Hope - WV</t>
  </si>
  <si>
    <t>Medical Laboratory Technician</t>
  </si>
  <si>
    <t>Bidell Gas - Welder Combo Apprentic</t>
  </si>
  <si>
    <t>Murray Energy Mine Maint L&amp;E</t>
  </si>
  <si>
    <t>TechSmith Grant</t>
  </si>
  <si>
    <t>Opioid-Impacted Family Support Prog</t>
  </si>
  <si>
    <t>Apprenticeship In Motion (AIM)Grant</t>
  </si>
  <si>
    <t>CDL Program</t>
  </si>
  <si>
    <t>HVAC Statewide Leadership Grant</t>
  </si>
  <si>
    <t>Advising Statewide Leadership Grant</t>
  </si>
  <si>
    <t>OER Faculty Grant</t>
  </si>
  <si>
    <t>Assessment Grant</t>
  </si>
  <si>
    <t>Learn &amp; Earn WVNCC Information Tech</t>
  </si>
  <si>
    <t>Discover Your Direction</t>
  </si>
  <si>
    <t>EMT / Paramedic</t>
  </si>
  <si>
    <t>Strengthening C &amp; T Edu Act</t>
  </si>
  <si>
    <t>Early Entrance Succss Coach</t>
  </si>
  <si>
    <t>CAD</t>
  </si>
  <si>
    <t>Tecnocap Apprenticeship</t>
  </si>
  <si>
    <t>Stephanie Kappel</t>
  </si>
  <si>
    <t>Jack Montgomery</t>
  </si>
  <si>
    <t>Debbie Bennett</t>
  </si>
  <si>
    <t>Rebecca Yesenczki</t>
  </si>
  <si>
    <t>Regan Blaha</t>
  </si>
  <si>
    <t>Chris Kefauver</t>
  </si>
  <si>
    <t>Chris Corbin</t>
  </si>
  <si>
    <t>Credit Limit</t>
  </si>
  <si>
    <t>Single Purchase</t>
  </si>
  <si>
    <t>Cardholder</t>
  </si>
  <si>
    <t>NONE</t>
  </si>
  <si>
    <t>Jamie Risner</t>
  </si>
  <si>
    <t>Julie Kloss</t>
  </si>
  <si>
    <t>Lisa Baker</t>
  </si>
  <si>
    <t>VARIES</t>
  </si>
  <si>
    <t>Monthly Limit</t>
  </si>
  <si>
    <t>Max Transaction</t>
  </si>
  <si>
    <t>Purchaser</t>
  </si>
  <si>
    <t>D. Pam Sharma</t>
  </si>
  <si>
    <t>J. Montgomery</t>
  </si>
  <si>
    <t>K. Dlesk</t>
  </si>
  <si>
    <t>J. Derricao</t>
  </si>
  <si>
    <t>R. Blaha</t>
  </si>
  <si>
    <t>C. Kefauver</t>
  </si>
  <si>
    <t>J. Lantz (2)</t>
  </si>
  <si>
    <t>D. Mosser</t>
  </si>
  <si>
    <t>K. Herrington</t>
  </si>
  <si>
    <t>J. Labriola</t>
  </si>
  <si>
    <t>R. Brak</t>
  </si>
  <si>
    <t>P. Kelin</t>
  </si>
  <si>
    <t>i. Send requisition and supporting document to purchasing agent</t>
  </si>
  <si>
    <t>ii. Sending the electronic copy of the Purchase Requisition will speed the process</t>
  </si>
  <si>
    <t>ii. Business Office will route electronically</t>
  </si>
  <si>
    <t>IN DOUBT - Contact the Business Office at Purchasing@wvncc.edu.</t>
  </si>
  <si>
    <t>1803 Eoff St.</t>
  </si>
  <si>
    <t>1615 South St.</t>
  </si>
  <si>
    <t xml:space="preserve">STEM </t>
  </si>
  <si>
    <t>CAS Licenses Practical Nurse &amp; LPN</t>
  </si>
  <si>
    <t>Mary Weirt Public Library</t>
  </si>
  <si>
    <t>Ziegenfelders Program Grant</t>
  </si>
  <si>
    <t>Play and Stay Animal Technician</t>
  </si>
  <si>
    <t>JATC Welding RTI</t>
  </si>
  <si>
    <t>Weirton Geriatric Center</t>
  </si>
  <si>
    <t>Troy Group Learn &amp; Earn</t>
  </si>
  <si>
    <t>WVNCC Faculty Investment Award</t>
  </si>
  <si>
    <t>Anxiety/Depression Mental Health</t>
  </si>
  <si>
    <t>Augusta Levy Grant</t>
  </si>
  <si>
    <t>Brightwood Center CAN</t>
  </si>
  <si>
    <t>TANNF Grant</t>
  </si>
  <si>
    <t xml:space="preserve">JATC Apprenticeship Training </t>
  </si>
  <si>
    <t>Drone Pilot</t>
  </si>
  <si>
    <t>Dyslexia Training for Teachers</t>
  </si>
  <si>
    <t>A. Wolf</t>
  </si>
  <si>
    <t xml:space="preserve">A Purchase Requisition should be completed for EVERY purchase over $100.  The Business Office will generate a Purchase Order that represents authorization to make the purchase.  </t>
  </si>
  <si>
    <t>City/State/Zip</t>
  </si>
  <si>
    <t>79H178</t>
  </si>
  <si>
    <t>Bank Fees</t>
  </si>
  <si>
    <t>Title III</t>
  </si>
  <si>
    <t>2024 Nursing Porgram Expansion</t>
  </si>
  <si>
    <t>B Peterman</t>
  </si>
  <si>
    <t>D Mosser</t>
  </si>
  <si>
    <t>Stephanie Cunningham</t>
  </si>
  <si>
    <t>J Fike</t>
  </si>
  <si>
    <t>P009</t>
  </si>
  <si>
    <t>P010</t>
  </si>
  <si>
    <t>Advanced Manufacturing</t>
  </si>
  <si>
    <t>Patient Care Technician</t>
  </si>
  <si>
    <t>P011</t>
  </si>
  <si>
    <t>P012</t>
  </si>
  <si>
    <t>P013</t>
  </si>
  <si>
    <t>P014</t>
  </si>
  <si>
    <t>Math</t>
  </si>
  <si>
    <t>Science</t>
  </si>
  <si>
    <t>CDL</t>
  </si>
  <si>
    <t>M009</t>
  </si>
  <si>
    <t>Subscriptions</t>
  </si>
  <si>
    <t>M010</t>
  </si>
  <si>
    <t>NM Water Damage</t>
  </si>
  <si>
    <t>M011</t>
  </si>
  <si>
    <t>M012</t>
  </si>
  <si>
    <t>M013</t>
  </si>
  <si>
    <t>Student Activities - Food</t>
  </si>
  <si>
    <t>Student Activities - Supplies</t>
  </si>
  <si>
    <t>Student Activities - Rental Contracts</t>
  </si>
  <si>
    <t>ii. Fund Code; 2600 for General, 2700 for Workforce / Communality Ed, 4800 for Capital, 3100 for grant.</t>
  </si>
  <si>
    <t>C029</t>
  </si>
  <si>
    <t>Anatomage Room</t>
  </si>
  <si>
    <t>C060</t>
  </si>
  <si>
    <t>B&amp;O Courtyard &amp; Lights</t>
  </si>
  <si>
    <t>C061</t>
  </si>
  <si>
    <t>Facility Master Plan</t>
  </si>
  <si>
    <t>C062</t>
  </si>
  <si>
    <t>Medical Lab Technician</t>
  </si>
  <si>
    <t>C063</t>
  </si>
  <si>
    <t>President's Suite</t>
  </si>
  <si>
    <t>4.  Routed through SignNow</t>
  </si>
  <si>
    <t>2.  Attach appropriate documentation - all purchase requests require a quote.</t>
  </si>
  <si>
    <t>3.  Submit Purchase Requisition and back-up to Business Office</t>
  </si>
  <si>
    <t>PurchaseKing_Temp</t>
  </si>
  <si>
    <t>Marianne Stackhouse</t>
  </si>
  <si>
    <t>EMS</t>
  </si>
  <si>
    <t>P015</t>
  </si>
  <si>
    <t>P016</t>
  </si>
  <si>
    <t>P017</t>
  </si>
  <si>
    <t>P018</t>
  </si>
  <si>
    <t>P019</t>
  </si>
  <si>
    <t>P020</t>
  </si>
  <si>
    <t>P021</t>
  </si>
  <si>
    <t>P022</t>
  </si>
  <si>
    <t>P023</t>
  </si>
  <si>
    <t>Phlebotomy</t>
  </si>
  <si>
    <t>EKG Tech</t>
  </si>
  <si>
    <t>Drone</t>
  </si>
  <si>
    <t>CPR</t>
  </si>
  <si>
    <t>Orton-Gillingham</t>
  </si>
  <si>
    <t>Industrial Training</t>
  </si>
  <si>
    <t>Serv Safe</t>
  </si>
  <si>
    <t>A003</t>
  </si>
  <si>
    <t>A004</t>
  </si>
  <si>
    <t>A005</t>
  </si>
  <si>
    <t>A006</t>
  </si>
  <si>
    <t>Testing Center</t>
  </si>
  <si>
    <t>C. Nieman</t>
  </si>
  <si>
    <t>Christine Nieman</t>
  </si>
  <si>
    <t xml:space="preserve">Marianne Stackhouse or April </t>
  </si>
  <si>
    <t>Lisa Baker / Marianne Stackhouse</t>
  </si>
  <si>
    <t>HR DV EQ FY2024</t>
  </si>
  <si>
    <t>Tourism Grant</t>
  </si>
  <si>
    <t>APCO Public Safety Certification Program</t>
  </si>
  <si>
    <t>Certified Manufacturing Associate Degree</t>
  </si>
  <si>
    <t>Inactive</t>
  </si>
  <si>
    <t>Beaver County Marketing Grant</t>
  </si>
  <si>
    <t>R Brak</t>
  </si>
  <si>
    <t>None on File</t>
  </si>
  <si>
    <t>L Soly</t>
  </si>
  <si>
    <t>Professional Development</t>
  </si>
  <si>
    <t>Recruitment</t>
  </si>
  <si>
    <t>Early Entrance</t>
  </si>
  <si>
    <t>P024</t>
  </si>
  <si>
    <t>P025</t>
  </si>
  <si>
    <t>MLT</t>
  </si>
  <si>
    <t>LPN</t>
  </si>
  <si>
    <t>Cterified Nursing Assistant</t>
  </si>
  <si>
    <t>A Hawk</t>
  </si>
  <si>
    <t>This vendor accepts credit card payment without charging a processing fee greater than 4%?</t>
  </si>
  <si>
    <t>Address 2</t>
  </si>
  <si>
    <t>Phone</t>
  </si>
  <si>
    <t>Emial</t>
  </si>
  <si>
    <t>OASIS ID</t>
  </si>
  <si>
    <t>Credit Cards</t>
  </si>
  <si>
    <t>Ship To</t>
  </si>
  <si>
    <t>Item # 1</t>
  </si>
  <si>
    <t>Item # 2</t>
  </si>
  <si>
    <t>Item # 3</t>
  </si>
  <si>
    <t>Item # 4</t>
  </si>
  <si>
    <t>Item # 5</t>
  </si>
  <si>
    <t>Item # 6</t>
  </si>
  <si>
    <t>Item # 7</t>
  </si>
  <si>
    <t>Item # 8</t>
  </si>
  <si>
    <t>Item # 9</t>
  </si>
  <si>
    <t>Item # 10</t>
  </si>
  <si>
    <t>Quantity #1</t>
  </si>
  <si>
    <t>Quantity #2</t>
  </si>
  <si>
    <t>Quantity #3</t>
  </si>
  <si>
    <t>Quantity #4</t>
  </si>
  <si>
    <t>Quantity #5</t>
  </si>
  <si>
    <t>Quantity #6</t>
  </si>
  <si>
    <t>Quantity #7</t>
  </si>
  <si>
    <t>Quantity #8</t>
  </si>
  <si>
    <t>Quantity #9</t>
  </si>
  <si>
    <t>Quantity #10</t>
  </si>
  <si>
    <t>Description #1</t>
  </si>
  <si>
    <t>Description #2</t>
  </si>
  <si>
    <t>Description #3</t>
  </si>
  <si>
    <t>Description #4</t>
  </si>
  <si>
    <t>Description #5</t>
  </si>
  <si>
    <t>Description #6</t>
  </si>
  <si>
    <t>Description #7</t>
  </si>
  <si>
    <t>Description #8</t>
  </si>
  <si>
    <t>Description #9</t>
  </si>
  <si>
    <t>Description #10</t>
  </si>
  <si>
    <t>Unit #1</t>
  </si>
  <si>
    <t>Unit #2</t>
  </si>
  <si>
    <t>Unit #3</t>
  </si>
  <si>
    <t>Unit #4</t>
  </si>
  <si>
    <t>Unit #5</t>
  </si>
  <si>
    <t>Unit #6</t>
  </si>
  <si>
    <t>Unit #7</t>
  </si>
  <si>
    <t>Unit #8</t>
  </si>
  <si>
    <t>Unit #9</t>
  </si>
  <si>
    <t>Unit #10</t>
  </si>
  <si>
    <t>Fund #1</t>
  </si>
  <si>
    <t>Fund #2</t>
  </si>
  <si>
    <t>Fund #3</t>
  </si>
  <si>
    <t>Fund #4</t>
  </si>
  <si>
    <t>Org #1</t>
  </si>
  <si>
    <t>Org #2</t>
  </si>
  <si>
    <t>Org #3</t>
  </si>
  <si>
    <t>Org #4</t>
  </si>
  <si>
    <t>Account #1</t>
  </si>
  <si>
    <t>Account #2</t>
  </si>
  <si>
    <t>Account #3</t>
  </si>
  <si>
    <t>Account #4</t>
  </si>
  <si>
    <t>Activity Code #1</t>
  </si>
  <si>
    <t>Activity Code #2</t>
  </si>
  <si>
    <t>Activity Code #3</t>
  </si>
  <si>
    <t>Activity Code #4</t>
  </si>
  <si>
    <t>Amount #1</t>
  </si>
  <si>
    <t>Amount #2</t>
  </si>
  <si>
    <t>Amount #3</t>
  </si>
  <si>
    <t>Amount #4</t>
  </si>
  <si>
    <t xml:space="preserve">COPY &amp; </t>
  </si>
  <si>
    <t>PASTE</t>
  </si>
  <si>
    <t>Requisition Version 20240701</t>
  </si>
  <si>
    <t xml:space="preserve">require a Hospitality Form as support documentation in the payment process.  </t>
  </si>
  <si>
    <t>Per the WVNCC Purchasing Procedure, all purchases that are identified as Hospitality</t>
  </si>
  <si>
    <t>Head Cnt:</t>
  </si>
  <si>
    <t>Purchase Requisition</t>
  </si>
  <si>
    <t>This is not an Approved PO</t>
  </si>
  <si>
    <t>Do not make payment until goods or services are received.</t>
  </si>
  <si>
    <t>The Requisition will be routed for the following signatures.  Purchase should not be made until all signatures are completed</t>
  </si>
  <si>
    <t>K Mulhern</t>
  </si>
  <si>
    <t>Terri Phillips</t>
  </si>
  <si>
    <t>Respiratiry Therapist</t>
  </si>
  <si>
    <t>EMS Expansion Instructor</t>
  </si>
  <si>
    <t>First Generation Student Success Grant</t>
  </si>
  <si>
    <t>Campus Impact Grant</t>
  </si>
  <si>
    <t>RJ Canter</t>
  </si>
  <si>
    <t>R Spurlock</t>
  </si>
  <si>
    <t>Emergency Medical Services Program Grant</t>
  </si>
  <si>
    <t>TRIO</t>
  </si>
  <si>
    <t>T Yaich</t>
  </si>
  <si>
    <t>Tracy Yaich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</si>
</sst>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_(&quot;$&quot;* #,##0_);_(&quot;$&quot;* \(#,##0\);_(&quot;$&quot;* &quot;-&quot;??_);_(@_)"/>
    <numFmt numFmtId="166" formatCode="_(* #,##0_);_(* \(#,##0\);_(* &quot;-&quot;??_);_(@_)"/>
    <numFmt numFmtId="167" formatCode="[&lt;=9999999]###\-####;\(###\)\ ###\-####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24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6"/>
      <color theme="1"/>
      <name val="Times New Roman"/>
      <family val="1"/>
    </font>
    <font>
      <sz val="12"/>
      <color theme="9" tint="-0.499984740745262"/>
      <name val="Times New Roman"/>
      <family val="1"/>
    </font>
    <font>
      <b/>
      <sz val="12"/>
      <color theme="1"/>
      <name val="Times New Roman"/>
      <family val="1"/>
    </font>
    <font>
      <b/>
      <u/>
      <sz val="12"/>
      <name val="Times New Roman"/>
      <family val="1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0" tint="-0.34998626667073579"/>
      <name val="Times New Roman"/>
      <family val="1"/>
    </font>
    <font>
      <i/>
      <sz val="10"/>
      <color theme="1"/>
      <name val="Times New Roman"/>
      <family val="1"/>
    </font>
    <font>
      <sz val="18"/>
      <color theme="1"/>
      <name val="Times New Roman"/>
      <family val="1"/>
    </font>
    <font>
      <b/>
      <sz val="10"/>
      <color rgb="FFFF0000"/>
      <name val="Times New Roman"/>
      <family val="1"/>
    </font>
    <font>
      <sz val="10"/>
      <color theme="0"/>
      <name val="Times New Roman"/>
      <family val="1"/>
    </font>
    <font>
      <b/>
      <sz val="18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164" fontId="9" fillId="0" borderId="0"/>
    <xf numFmtId="0" fontId="1" fillId="0" borderId="0"/>
    <xf numFmtId="0" fontId="1" fillId="0" borderId="0"/>
    <xf numFmtId="0" fontId="24" fillId="0" borderId="0" applyNumberFormat="0" applyFill="0" applyBorder="0" applyAlignment="0" applyProtection="0"/>
  </cellStyleXfs>
  <cellXfs count="204">
    <xf numFmtId="0" fontId="0" fillId="0" borderId="0" xfId="0"/>
    <xf numFmtId="0" fontId="2" fillId="0" borderId="0" xfId="0" applyFont="1"/>
    <xf numFmtId="0" fontId="3" fillId="0" borderId="0" xfId="0" applyFont="1"/>
    <xf numFmtId="44" fontId="2" fillId="0" borderId="0" xfId="0" applyNumberFormat="1" applyFont="1"/>
    <xf numFmtId="44" fontId="2" fillId="0" borderId="0" xfId="2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2" xfId="0" applyFont="1" applyBorder="1"/>
    <xf numFmtId="44" fontId="2" fillId="0" borderId="2" xfId="0" applyNumberFormat="1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/>
    <xf numFmtId="0" fontId="3" fillId="0" borderId="9" xfId="0" applyFont="1" applyBorder="1"/>
    <xf numFmtId="0" fontId="2" fillId="0" borderId="1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4" applyNumberFormat="1" applyFont="1" applyBorder="1" applyAlignment="1">
      <alignment horizontal="center"/>
    </xf>
    <xf numFmtId="0" fontId="10" fillId="0" borderId="0" xfId="6" applyFont="1"/>
    <xf numFmtId="0" fontId="10" fillId="0" borderId="1" xfId="6" applyFont="1" applyBorder="1" applyAlignment="1">
      <alignment horizontal="center"/>
    </xf>
    <xf numFmtId="0" fontId="10" fillId="0" borderId="1" xfId="6" applyFont="1" applyBorder="1"/>
    <xf numFmtId="0" fontId="13" fillId="0" borderId="0" xfId="6" applyFont="1" applyAlignment="1">
      <alignment horizontal="center"/>
    </xf>
    <xf numFmtId="0" fontId="13" fillId="0" borderId="0" xfId="6" applyFont="1"/>
    <xf numFmtId="0" fontId="10" fillId="0" borderId="0" xfId="6" applyFont="1" applyAlignment="1">
      <alignment horizontal="center"/>
    </xf>
    <xf numFmtId="0" fontId="10" fillId="0" borderId="11" xfId="6" applyFont="1" applyBorder="1" applyAlignment="1">
      <alignment horizontal="center"/>
    </xf>
    <xf numFmtId="0" fontId="10" fillId="0" borderId="11" xfId="6" applyFont="1" applyBorder="1"/>
    <xf numFmtId="0" fontId="10" fillId="0" borderId="12" xfId="6" applyFont="1" applyBorder="1" applyAlignment="1">
      <alignment horizontal="center"/>
    </xf>
    <xf numFmtId="0" fontId="10" fillId="0" borderId="12" xfId="6" applyFont="1" applyBorder="1"/>
    <xf numFmtId="0" fontId="10" fillId="0" borderId="13" xfId="6" applyFont="1" applyBorder="1" applyAlignment="1">
      <alignment horizontal="center"/>
    </xf>
    <xf numFmtId="0" fontId="10" fillId="0" borderId="13" xfId="6" applyFont="1" applyBorder="1"/>
    <xf numFmtId="0" fontId="10" fillId="0" borderId="0" xfId="0" applyFont="1"/>
    <xf numFmtId="0" fontId="10" fillId="0" borderId="14" xfId="0" applyFont="1" applyBorder="1"/>
    <xf numFmtId="0" fontId="10" fillId="0" borderId="0" xfId="0" applyFont="1" applyAlignment="1">
      <alignment horizontal="left" indent="2"/>
    </xf>
    <xf numFmtId="0" fontId="10" fillId="0" borderId="0" xfId="0" applyFont="1" applyAlignment="1">
      <alignment horizontal="left" indent="3"/>
    </xf>
    <xf numFmtId="0" fontId="11" fillId="0" borderId="0" xfId="0" applyFont="1"/>
    <xf numFmtId="166" fontId="10" fillId="0" borderId="0" xfId="1" applyNumberFormat="1" applyFont="1"/>
    <xf numFmtId="0" fontId="14" fillId="0" borderId="0" xfId="0" applyFont="1"/>
    <xf numFmtId="165" fontId="10" fillId="0" borderId="0" xfId="0" applyNumberFormat="1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wrapText="1" indent="1"/>
    </xf>
    <xf numFmtId="166" fontId="16" fillId="0" borderId="11" xfId="1" applyNumberFormat="1" applyFont="1" applyFill="1" applyBorder="1" applyAlignment="1">
      <alignment horizontal="left"/>
    </xf>
    <xf numFmtId="166" fontId="16" fillId="0" borderId="0" xfId="1" applyNumberFormat="1" applyFont="1" applyFill="1" applyBorder="1" applyAlignment="1">
      <alignment horizontal="left"/>
    </xf>
    <xf numFmtId="166" fontId="16" fillId="0" borderId="12" xfId="1" applyNumberFormat="1" applyFont="1" applyFill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1" xfId="0" applyFont="1" applyBorder="1"/>
    <xf numFmtId="0" fontId="2" fillId="0" borderId="12" xfId="0" applyFont="1" applyBorder="1"/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16" xfId="0" applyFont="1" applyBorder="1"/>
    <xf numFmtId="0" fontId="16" fillId="0" borderId="24" xfId="0" applyFont="1" applyBorder="1"/>
    <xf numFmtId="0" fontId="16" fillId="0" borderId="26" xfId="0" applyFont="1" applyBorder="1"/>
    <xf numFmtId="0" fontId="16" fillId="0" borderId="2" xfId="0" applyFont="1" applyBorder="1"/>
    <xf numFmtId="0" fontId="16" fillId="0" borderId="2" xfId="0" applyFont="1" applyBorder="1" applyAlignment="1">
      <alignment horizontal="left"/>
    </xf>
    <xf numFmtId="43" fontId="16" fillId="0" borderId="0" xfId="1" applyFont="1" applyBorder="1" applyAlignment="1" applyProtection="1">
      <alignment horizontal="center"/>
    </xf>
    <xf numFmtId="0" fontId="21" fillId="0" borderId="0" xfId="0" applyFont="1"/>
    <xf numFmtId="44" fontId="2" fillId="0" borderId="0" xfId="2" applyFont="1"/>
    <xf numFmtId="0" fontId="5" fillId="0" borderId="15" xfId="0" applyFont="1" applyBorder="1"/>
    <xf numFmtId="0" fontId="5" fillId="0" borderId="16" xfId="0" applyFont="1" applyBorder="1"/>
    <xf numFmtId="0" fontId="17" fillId="0" borderId="16" xfId="0" applyFont="1" applyBorder="1" applyAlignment="1">
      <alignment horizontal="left"/>
    </xf>
    <xf numFmtId="0" fontId="16" fillId="0" borderId="17" xfId="0" applyFont="1" applyBorder="1"/>
    <xf numFmtId="0" fontId="5" fillId="0" borderId="6" xfId="0" applyFont="1" applyBorder="1"/>
    <xf numFmtId="0" fontId="16" fillId="0" borderId="6" xfId="0" applyFont="1" applyBorder="1"/>
    <xf numFmtId="0" fontId="16" fillId="0" borderId="7" xfId="0" applyFont="1" applyBorder="1"/>
    <xf numFmtId="0" fontId="5" fillId="0" borderId="9" xfId="0" applyFont="1" applyBorder="1"/>
    <xf numFmtId="0" fontId="5" fillId="0" borderId="2" xfId="0" applyFont="1" applyBorder="1"/>
    <xf numFmtId="0" fontId="17" fillId="0" borderId="2" xfId="0" applyFont="1" applyBorder="1" applyAlignment="1">
      <alignment horizontal="left"/>
    </xf>
    <xf numFmtId="0" fontId="16" fillId="0" borderId="10" xfId="0" applyFont="1" applyBorder="1"/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16" fillId="0" borderId="15" xfId="0" applyFont="1" applyBorder="1"/>
    <xf numFmtId="0" fontId="16" fillId="0" borderId="6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6" fillId="0" borderId="9" xfId="0" applyFont="1" applyBorder="1"/>
    <xf numFmtId="44" fontId="16" fillId="0" borderId="0" xfId="0" applyNumberFormat="1" applyFont="1" applyAlignment="1">
      <alignment horizontal="center"/>
    </xf>
    <xf numFmtId="44" fontId="16" fillId="0" borderId="7" xfId="2" applyFont="1" applyBorder="1" applyAlignment="1" applyProtection="1"/>
    <xf numFmtId="0" fontId="5" fillId="0" borderId="16" xfId="0" applyFont="1" applyBorder="1" applyAlignment="1">
      <alignment vertical="top" wrapText="1"/>
    </xf>
    <xf numFmtId="164" fontId="2" fillId="0" borderId="0" xfId="4" applyFont="1"/>
    <xf numFmtId="0" fontId="2" fillId="0" borderId="0" xfId="4" applyNumberFormat="1" applyFont="1" applyAlignment="1">
      <alignment horizontal="center"/>
    </xf>
    <xf numFmtId="0" fontId="2" fillId="0" borderId="11" xfId="4" applyNumberFormat="1" applyFont="1" applyBorder="1" applyAlignment="1">
      <alignment horizontal="center"/>
    </xf>
    <xf numFmtId="164" fontId="2" fillId="0" borderId="11" xfId="4" applyFont="1" applyBorder="1"/>
    <xf numFmtId="0" fontId="2" fillId="0" borderId="12" xfId="4" applyNumberFormat="1" applyFont="1" applyBorder="1" applyAlignment="1">
      <alignment horizontal="center"/>
    </xf>
    <xf numFmtId="164" fontId="2" fillId="0" borderId="12" xfId="4" applyFont="1" applyBorder="1"/>
    <xf numFmtId="0" fontId="17" fillId="0" borderId="6" xfId="0" applyFont="1" applyBorder="1"/>
    <xf numFmtId="0" fontId="17" fillId="0" borderId="0" xfId="0" applyFont="1"/>
    <xf numFmtId="0" fontId="22" fillId="0" borderId="0" xfId="0" applyFont="1" applyProtection="1">
      <protection hidden="1"/>
    </xf>
    <xf numFmtId="0" fontId="25" fillId="0" borderId="6" xfId="0" applyFont="1" applyBorder="1"/>
    <xf numFmtId="43" fontId="0" fillId="0" borderId="0" xfId="0" applyNumberFormat="1"/>
    <xf numFmtId="44" fontId="0" fillId="0" borderId="0" xfId="0" applyNumberForma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wrapText="1" inden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166" fontId="16" fillId="0" borderId="0" xfId="1" applyNumberFormat="1" applyFont="1" applyBorder="1" applyAlignment="1" applyProtection="1">
      <alignment horizontal="center"/>
      <protection locked="0"/>
    </xf>
    <xf numFmtId="0" fontId="16" fillId="0" borderId="26" xfId="0" applyFont="1" applyBorder="1" applyAlignment="1" applyProtection="1">
      <alignment horizontal="left"/>
      <protection locked="0"/>
    </xf>
    <xf numFmtId="43" fontId="16" fillId="0" borderId="26" xfId="1" applyFont="1" applyBorder="1" applyAlignment="1" applyProtection="1">
      <alignment horizontal="center"/>
      <protection locked="0"/>
    </xf>
    <xf numFmtId="43" fontId="16" fillId="0" borderId="26" xfId="1" applyFont="1" applyBorder="1" applyAlignment="1" applyProtection="1">
      <alignment horizontal="center"/>
    </xf>
    <xf numFmtId="43" fontId="16" fillId="0" borderId="27" xfId="1" applyFont="1" applyBorder="1" applyAlignment="1" applyProtection="1">
      <alignment horizontal="center"/>
    </xf>
    <xf numFmtId="0" fontId="16" fillId="0" borderId="0" xfId="0" applyFont="1" applyAlignment="1" applyProtection="1">
      <alignment horizontal="left"/>
      <protection locked="0"/>
    </xf>
    <xf numFmtId="43" fontId="16" fillId="0" borderId="0" xfId="1" applyFont="1" applyBorder="1" applyAlignment="1" applyProtection="1">
      <alignment horizontal="center"/>
      <protection locked="0"/>
    </xf>
    <xf numFmtId="43" fontId="16" fillId="0" borderId="0" xfId="1" applyFont="1" applyBorder="1" applyAlignment="1" applyProtection="1">
      <alignment horizontal="center"/>
    </xf>
    <xf numFmtId="43" fontId="16" fillId="0" borderId="7" xfId="1" applyFont="1" applyBorder="1" applyAlignment="1" applyProtection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22" xfId="0" applyFont="1" applyBorder="1" applyAlignment="1" applyProtection="1">
      <alignment horizontal="center"/>
      <protection locked="0"/>
    </xf>
    <xf numFmtId="0" fontId="16" fillId="0" borderId="13" xfId="0" applyFont="1" applyBorder="1" applyAlignment="1" applyProtection="1">
      <alignment horizontal="center"/>
      <protection locked="0"/>
    </xf>
    <xf numFmtId="166" fontId="16" fillId="0" borderId="13" xfId="1" applyNumberFormat="1" applyFont="1" applyBorder="1" applyAlignment="1" applyProtection="1">
      <alignment horizontal="center"/>
      <protection locked="0"/>
    </xf>
    <xf numFmtId="0" fontId="16" fillId="0" borderId="23" xfId="0" applyFont="1" applyBorder="1" applyAlignment="1" applyProtection="1">
      <alignment horizontal="center"/>
      <protection locked="0"/>
    </xf>
    <xf numFmtId="0" fontId="16" fillId="0" borderId="24" xfId="0" applyFont="1" applyBorder="1" applyAlignment="1" applyProtection="1">
      <alignment horizontal="center"/>
      <protection locked="0"/>
    </xf>
    <xf numFmtId="166" fontId="16" fillId="0" borderId="24" xfId="1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 vertical="center"/>
    </xf>
    <xf numFmtId="0" fontId="16" fillId="0" borderId="16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165" fontId="16" fillId="0" borderId="0" xfId="2" applyNumberFormat="1" applyFont="1" applyBorder="1" applyAlignment="1" applyProtection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3" xfId="0" applyFont="1" applyBorder="1" applyAlignment="1" applyProtection="1">
      <alignment horizontal="left"/>
      <protection locked="0"/>
    </xf>
    <xf numFmtId="0" fontId="16" fillId="0" borderId="24" xfId="0" applyFont="1" applyBorder="1" applyAlignment="1" applyProtection="1">
      <alignment horizontal="left"/>
      <protection locked="0"/>
    </xf>
    <xf numFmtId="0" fontId="16" fillId="0" borderId="2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6" fillId="0" borderId="2" xfId="0" applyFont="1" applyBorder="1" applyAlignment="1" applyProtection="1">
      <alignment horizontal="center"/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44" fontId="16" fillId="0" borderId="0" xfId="2" applyFont="1" applyBorder="1" applyAlignment="1" applyProtection="1">
      <alignment horizontal="center"/>
      <protection locked="0"/>
    </xf>
    <xf numFmtId="44" fontId="16" fillId="0" borderId="7" xfId="2" applyFont="1" applyBorder="1" applyAlignment="1" applyProtection="1">
      <alignment horizontal="center"/>
      <protection locked="0"/>
    </xf>
    <xf numFmtId="43" fontId="16" fillId="0" borderId="24" xfId="1" applyFont="1" applyBorder="1" applyAlignment="1" applyProtection="1">
      <alignment horizontal="center"/>
      <protection locked="0"/>
    </xf>
    <xf numFmtId="43" fontId="16" fillId="0" borderId="25" xfId="1" applyFont="1" applyBorder="1" applyAlignment="1" applyProtection="1">
      <alignment horizontal="center"/>
      <protection locked="0"/>
    </xf>
    <xf numFmtId="43" fontId="16" fillId="0" borderId="7" xfId="1" applyFont="1" applyBorder="1" applyAlignment="1" applyProtection="1">
      <alignment horizontal="center"/>
      <protection locked="0"/>
    </xf>
    <xf numFmtId="43" fontId="16" fillId="0" borderId="1" xfId="1" applyFont="1" applyBorder="1" applyAlignment="1" applyProtection="1">
      <alignment horizontal="center"/>
      <protection locked="0"/>
    </xf>
    <xf numFmtId="43" fontId="16" fillId="0" borderId="21" xfId="1" applyFont="1" applyBorder="1" applyAlignment="1" applyProtection="1">
      <alignment horizontal="center"/>
      <protection locked="0"/>
    </xf>
    <xf numFmtId="44" fontId="16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43" fontId="16" fillId="0" borderId="24" xfId="1" applyFont="1" applyBorder="1" applyAlignment="1" applyProtection="1">
      <alignment horizontal="center"/>
    </xf>
    <xf numFmtId="43" fontId="16" fillId="0" borderId="25" xfId="1" applyFont="1" applyBorder="1" applyAlignment="1" applyProtection="1">
      <alignment horizontal="center"/>
    </xf>
    <xf numFmtId="43" fontId="16" fillId="0" borderId="13" xfId="1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/>
    </xf>
    <xf numFmtId="166" fontId="22" fillId="0" borderId="2" xfId="1" applyNumberFormat="1" applyFont="1" applyBorder="1" applyAlignment="1" applyProtection="1">
      <alignment horizontal="center"/>
    </xf>
    <xf numFmtId="0" fontId="16" fillId="0" borderId="9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43" fontId="16" fillId="0" borderId="2" xfId="1" applyFont="1" applyBorder="1" applyAlignment="1" applyProtection="1">
      <alignment horizontal="center"/>
    </xf>
    <xf numFmtId="43" fontId="16" fillId="0" borderId="10" xfId="1" applyFont="1" applyBorder="1" applyAlignment="1" applyProtection="1">
      <alignment horizontal="center"/>
    </xf>
    <xf numFmtId="0" fontId="19" fillId="0" borderId="0" xfId="0" applyFont="1" applyAlignment="1" applyProtection="1">
      <alignment horizontal="left"/>
      <protection locked="0"/>
    </xf>
    <xf numFmtId="0" fontId="19" fillId="0" borderId="7" xfId="0" applyFont="1" applyBorder="1" applyAlignment="1" applyProtection="1">
      <alignment horizontal="left"/>
      <protection locked="0"/>
    </xf>
    <xf numFmtId="167" fontId="24" fillId="0" borderId="0" xfId="7" applyNumberFormat="1" applyBorder="1" applyAlignment="1" applyProtection="1">
      <alignment horizontal="left"/>
      <protection locked="0"/>
    </xf>
    <xf numFmtId="167" fontId="19" fillId="0" borderId="0" xfId="0" applyNumberFormat="1" applyFont="1" applyAlignment="1" applyProtection="1">
      <alignment horizontal="left"/>
      <protection locked="0"/>
    </xf>
    <xf numFmtId="167" fontId="19" fillId="0" borderId="7" xfId="0" applyNumberFormat="1" applyFont="1" applyBorder="1" applyAlignment="1" applyProtection="1">
      <alignment horizontal="left"/>
      <protection locked="0"/>
    </xf>
    <xf numFmtId="0" fontId="5" fillId="0" borderId="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5" fillId="0" borderId="2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7" xfId="0" applyFont="1" applyBorder="1" applyAlignment="1">
      <alignment horizontal="left"/>
    </xf>
    <xf numFmtId="0" fontId="17" fillId="0" borderId="9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5" fillId="0" borderId="0" xfId="0" applyFont="1"/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left" wrapText="1" indent="3"/>
    </xf>
    <xf numFmtId="0" fontId="23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8">
    <cellStyle name="Comma" xfId="1" builtinId="3"/>
    <cellStyle name="Currency" xfId="2" builtinId="4"/>
    <cellStyle name="Hyperlink" xfId="7" builtinId="8"/>
    <cellStyle name="Normal" xfId="0" builtinId="0"/>
    <cellStyle name="Normal 2" xfId="3" xr:uid="{00000000-0005-0000-0000-000003000000}"/>
    <cellStyle name="Normal 2 2" xfId="6" xr:uid="{00000000-0005-0000-0000-000004000000}"/>
    <cellStyle name="Normal 3" xfId="4" xr:uid="{00000000-0005-0000-0000-000005000000}"/>
    <cellStyle name="Normal 4" xfId="5" xr:uid="{00000000-0005-0000-0000-000006000000}"/>
  </cellStyles>
  <dxfs count="3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1"/>
      </font>
    </dxf>
    <dxf>
      <font>
        <b/>
        <i val="0"/>
        <color theme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bottom style="thin">
          <color auto="1"/>
        </bottom>
        <vertical/>
        <horizontal/>
      </border>
    </dxf>
    <dxf>
      <fill>
        <patternFill>
          <bgColor rgb="FFFFFF00"/>
        </patternFill>
      </fill>
      <border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</xdr:colOff>
      <xdr:row>0</xdr:row>
      <xdr:rowOff>28575</xdr:rowOff>
    </xdr:from>
    <xdr:to>
      <xdr:col>27</xdr:col>
      <xdr:colOff>207645</xdr:colOff>
      <xdr:row>4</xdr:row>
      <xdr:rowOff>17656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8075" y="28575"/>
          <a:ext cx="2438400" cy="7034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39688</xdr:colOff>
      <xdr:row>0</xdr:row>
      <xdr:rowOff>0</xdr:rowOff>
    </xdr:from>
    <xdr:to>
      <xdr:col>4</xdr:col>
      <xdr:colOff>207963</xdr:colOff>
      <xdr:row>4</xdr:row>
      <xdr:rowOff>4762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88" y="0"/>
          <a:ext cx="3009900" cy="790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400386</xdr:colOff>
      <xdr:row>0</xdr:row>
      <xdr:rowOff>0</xdr:rowOff>
    </xdr:from>
    <xdr:to>
      <xdr:col>13</xdr:col>
      <xdr:colOff>147208</xdr:colOff>
      <xdr:row>4</xdr:row>
      <xdr:rowOff>27499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8915" y="0"/>
          <a:ext cx="2760262" cy="73555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cs_mkb/shares/Finance/Financial%20Analysis/Budgets/Budget%202009/Budget%202009%20Files%20-%204%20Build%20from%20Received%20Files/Budget%202009%20Hot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L - Budget"/>
      <sheetName val="dBase"/>
      <sheetName val="Depts"/>
      <sheetName val="29090"/>
      <sheetName val="22010"/>
      <sheetName val="21010"/>
      <sheetName val="53011"/>
      <sheetName val="25090"/>
      <sheetName val="53030"/>
      <sheetName val="42012"/>
      <sheetName val="42020"/>
      <sheetName val="43001"/>
      <sheetName val="44011"/>
      <sheetName val="48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C22BD-B344-4E35-940B-1A4C4E3AABC1}">
  <dimension ref="A1:B86"/>
  <sheetViews>
    <sheetView workbookViewId="0">
      <selection activeCell="B1" sqref="B1:B1048576"/>
    </sheetView>
  </sheetViews>
  <sheetFormatPr baseColWidth="10" defaultColWidth="8.83203125" defaultRowHeight="15" x14ac:dyDescent="0.2"/>
  <cols>
    <col min="1" max="2" width="15.33203125" bestFit="1" customWidth="1"/>
  </cols>
  <sheetData>
    <row r="1" spans="1:2" x14ac:dyDescent="0.2">
      <c r="B1" t="s">
        <v>614</v>
      </c>
    </row>
    <row r="2" spans="1:2" x14ac:dyDescent="0.2">
      <c r="B2" t="s">
        <v>615</v>
      </c>
    </row>
    <row r="3" spans="1:2" x14ac:dyDescent="0.2">
      <c r="A3" t="s">
        <v>331</v>
      </c>
      <c r="B3" t="str">
        <f>IF(Requisition!E8="","",Requisition!E8)</f>
        <v/>
      </c>
    </row>
    <row r="4" spans="1:2" x14ac:dyDescent="0.2">
      <c r="A4" t="s">
        <v>168</v>
      </c>
      <c r="B4" t="str">
        <f>IF(Requisition!E10="","",Requisition!E10)</f>
        <v/>
      </c>
    </row>
    <row r="5" spans="1:2" x14ac:dyDescent="0.2">
      <c r="A5" t="s">
        <v>548</v>
      </c>
      <c r="B5" t="str">
        <f>IF(Requisition!E12="","",Requisition!E12)</f>
        <v/>
      </c>
    </row>
    <row r="6" spans="1:2" x14ac:dyDescent="0.2">
      <c r="A6" t="s">
        <v>173</v>
      </c>
      <c r="B6" t="str">
        <f>IF(Requisition!S8="","",Requisition!S8)</f>
        <v/>
      </c>
    </row>
    <row r="7" spans="1:2" x14ac:dyDescent="0.2">
      <c r="A7" t="s">
        <v>549</v>
      </c>
      <c r="B7" t="str">
        <f>IF(Requisition!S10="","",Requisition!S10)</f>
        <v/>
      </c>
    </row>
    <row r="8" spans="1:2" x14ac:dyDescent="0.2">
      <c r="A8" t="s">
        <v>550</v>
      </c>
      <c r="B8" t="str">
        <f>IF(Requisition!S12="","",Requisition!S12)</f>
        <v/>
      </c>
    </row>
    <row r="9" spans="1:2" x14ac:dyDescent="0.2">
      <c r="A9" t="s">
        <v>552</v>
      </c>
      <c r="B9" t="str">
        <f>IF(Requisition!U14="","",Requisition!U14)</f>
        <v/>
      </c>
    </row>
    <row r="10" spans="1:2" x14ac:dyDescent="0.2">
      <c r="A10" t="s">
        <v>551</v>
      </c>
      <c r="B10" t="str">
        <f>IF(Requisition!U16="","",Requisition!U16)</f>
        <v/>
      </c>
    </row>
    <row r="12" spans="1:2" x14ac:dyDescent="0.2">
      <c r="A12" t="s">
        <v>14</v>
      </c>
      <c r="B12" t="str">
        <f>IF(Requisition!D20="","",Requisition!D20)</f>
        <v/>
      </c>
    </row>
    <row r="13" spans="1:2" x14ac:dyDescent="0.2">
      <c r="A13" t="s">
        <v>333</v>
      </c>
      <c r="B13" t="str">
        <f>IF(Requisition!S20="","",Requisition!S20)</f>
        <v/>
      </c>
    </row>
    <row r="14" spans="1:2" x14ac:dyDescent="0.2">
      <c r="A14" t="s">
        <v>549</v>
      </c>
      <c r="B14" t="str">
        <f>IF(Requisition!S22="","",Requisition!S22)</f>
        <v/>
      </c>
    </row>
    <row r="15" spans="1:2" x14ac:dyDescent="0.2">
      <c r="A15" t="s">
        <v>553</v>
      </c>
      <c r="B15" t="str">
        <f>IF(Requisition!E22="","",Requisition!E22)</f>
        <v/>
      </c>
    </row>
    <row r="17" spans="1:2" x14ac:dyDescent="0.2">
      <c r="A17" t="s">
        <v>554</v>
      </c>
      <c r="B17" t="str">
        <f>IF(Requisition!B30="","",Requisition!B30)</f>
        <v/>
      </c>
    </row>
    <row r="18" spans="1:2" x14ac:dyDescent="0.2">
      <c r="A18" t="s">
        <v>555</v>
      </c>
      <c r="B18" t="str">
        <f>IF(Requisition!B31="","",Requisition!B31)</f>
        <v/>
      </c>
    </row>
    <row r="19" spans="1:2" x14ac:dyDescent="0.2">
      <c r="A19" t="s">
        <v>556</v>
      </c>
      <c r="B19" t="str">
        <f>IF(Requisition!B32="","",Requisition!B32)</f>
        <v/>
      </c>
    </row>
    <row r="20" spans="1:2" x14ac:dyDescent="0.2">
      <c r="A20" t="s">
        <v>557</v>
      </c>
      <c r="B20" t="str">
        <f>IF(Requisition!B33="","",Requisition!B33)</f>
        <v/>
      </c>
    </row>
    <row r="21" spans="1:2" x14ac:dyDescent="0.2">
      <c r="A21" t="s">
        <v>558</v>
      </c>
      <c r="B21" t="str">
        <f>IF(Requisition!B34="","",Requisition!B34)</f>
        <v/>
      </c>
    </row>
    <row r="22" spans="1:2" x14ac:dyDescent="0.2">
      <c r="A22" t="s">
        <v>559</v>
      </c>
      <c r="B22" t="str">
        <f>IF(Requisition!B35="","",Requisition!B35)</f>
        <v/>
      </c>
    </row>
    <row r="23" spans="1:2" x14ac:dyDescent="0.2">
      <c r="A23" t="s">
        <v>560</v>
      </c>
      <c r="B23" t="str">
        <f>IF(Requisition!B36="","",Requisition!B36)</f>
        <v/>
      </c>
    </row>
    <row r="24" spans="1:2" x14ac:dyDescent="0.2">
      <c r="A24" t="s">
        <v>561</v>
      </c>
      <c r="B24" t="str">
        <f>IF(Requisition!B37="","",Requisition!B37)</f>
        <v/>
      </c>
    </row>
    <row r="25" spans="1:2" x14ac:dyDescent="0.2">
      <c r="A25" t="s">
        <v>562</v>
      </c>
      <c r="B25" t="str">
        <f>IF(Requisition!B38="","",Requisition!B38)</f>
        <v/>
      </c>
    </row>
    <row r="26" spans="1:2" x14ac:dyDescent="0.2">
      <c r="A26" t="s">
        <v>563</v>
      </c>
      <c r="B26" t="str">
        <f>IF(Requisition!B39="","",Requisition!B39)</f>
        <v/>
      </c>
    </row>
    <row r="28" spans="1:2" x14ac:dyDescent="0.2">
      <c r="A28" t="s">
        <v>564</v>
      </c>
      <c r="B28" t="str">
        <f>IF(Requisition!F30="","",Requisition!F30)</f>
        <v/>
      </c>
    </row>
    <row r="29" spans="1:2" x14ac:dyDescent="0.2">
      <c r="A29" t="s">
        <v>565</v>
      </c>
      <c r="B29" t="str">
        <f>IF(Requisition!F31="","",Requisition!F31)</f>
        <v/>
      </c>
    </row>
    <row r="30" spans="1:2" x14ac:dyDescent="0.2">
      <c r="A30" t="s">
        <v>566</v>
      </c>
      <c r="B30" t="str">
        <f>IF(Requisition!F32="","",Requisition!F32)</f>
        <v/>
      </c>
    </row>
    <row r="31" spans="1:2" x14ac:dyDescent="0.2">
      <c r="A31" t="s">
        <v>567</v>
      </c>
      <c r="B31" t="str">
        <f>IF(Requisition!F33="","",Requisition!F33)</f>
        <v/>
      </c>
    </row>
    <row r="32" spans="1:2" x14ac:dyDescent="0.2">
      <c r="A32" t="s">
        <v>568</v>
      </c>
      <c r="B32" t="str">
        <f>IF(Requisition!F34="","",Requisition!F34)</f>
        <v/>
      </c>
    </row>
    <row r="33" spans="1:2" x14ac:dyDescent="0.2">
      <c r="A33" t="s">
        <v>569</v>
      </c>
      <c r="B33" t="str">
        <f>IF(Requisition!F35="","",Requisition!F35)</f>
        <v/>
      </c>
    </row>
    <row r="34" spans="1:2" x14ac:dyDescent="0.2">
      <c r="A34" t="s">
        <v>570</v>
      </c>
      <c r="B34" t="str">
        <f>IF(Requisition!F36="","",Requisition!F36)</f>
        <v/>
      </c>
    </row>
    <row r="35" spans="1:2" x14ac:dyDescent="0.2">
      <c r="A35" t="s">
        <v>571</v>
      </c>
      <c r="B35" t="str">
        <f>IF(Requisition!F37="","",Requisition!F37)</f>
        <v/>
      </c>
    </row>
    <row r="36" spans="1:2" x14ac:dyDescent="0.2">
      <c r="A36" t="s">
        <v>572</v>
      </c>
      <c r="B36" t="str">
        <f>IF(Requisition!F38="","",Requisition!F38)</f>
        <v/>
      </c>
    </row>
    <row r="37" spans="1:2" x14ac:dyDescent="0.2">
      <c r="A37" t="s">
        <v>573</v>
      </c>
      <c r="B37" t="str">
        <f>IF(Requisition!F39="","",Requisition!F39)</f>
        <v/>
      </c>
    </row>
    <row r="39" spans="1:2" x14ac:dyDescent="0.2">
      <c r="A39" t="s">
        <v>574</v>
      </c>
      <c r="B39" t="str">
        <f>IF(Requisition!I30="","",Requisition!I30)</f>
        <v/>
      </c>
    </row>
    <row r="40" spans="1:2" x14ac:dyDescent="0.2">
      <c r="A40" t="s">
        <v>575</v>
      </c>
      <c r="B40" t="str">
        <f>IF(Requisition!I31="","",Requisition!I31)</f>
        <v/>
      </c>
    </row>
    <row r="41" spans="1:2" x14ac:dyDescent="0.2">
      <c r="A41" t="s">
        <v>576</v>
      </c>
      <c r="B41" t="str">
        <f>IF(Requisition!I32="","",Requisition!I32)</f>
        <v/>
      </c>
    </row>
    <row r="42" spans="1:2" x14ac:dyDescent="0.2">
      <c r="A42" t="s">
        <v>577</v>
      </c>
      <c r="B42" t="str">
        <f>IF(Requisition!I33="","",Requisition!I33)</f>
        <v/>
      </c>
    </row>
    <row r="43" spans="1:2" x14ac:dyDescent="0.2">
      <c r="A43" t="s">
        <v>578</v>
      </c>
      <c r="B43" t="str">
        <f>IF(Requisition!I34="","",Requisition!I34)</f>
        <v/>
      </c>
    </row>
    <row r="44" spans="1:2" x14ac:dyDescent="0.2">
      <c r="A44" t="s">
        <v>579</v>
      </c>
      <c r="B44" t="str">
        <f>IF(Requisition!I35="","",Requisition!I35)</f>
        <v/>
      </c>
    </row>
    <row r="45" spans="1:2" x14ac:dyDescent="0.2">
      <c r="A45" t="s">
        <v>580</v>
      </c>
      <c r="B45" t="str">
        <f>IF(Requisition!I36="","",Requisition!I36)</f>
        <v/>
      </c>
    </row>
    <row r="46" spans="1:2" x14ac:dyDescent="0.2">
      <c r="A46" t="s">
        <v>581</v>
      </c>
      <c r="B46" t="str">
        <f>IF(Requisition!I37="","",Requisition!I37)</f>
        <v/>
      </c>
    </row>
    <row r="47" spans="1:2" x14ac:dyDescent="0.2">
      <c r="A47" t="s">
        <v>582</v>
      </c>
      <c r="B47" t="str">
        <f>IF(Requisition!I38="","",Requisition!I38)</f>
        <v/>
      </c>
    </row>
    <row r="48" spans="1:2" x14ac:dyDescent="0.2">
      <c r="A48" t="s">
        <v>583</v>
      </c>
      <c r="B48" t="str">
        <f>IF(Requisition!I39="","",Requisition!I39)</f>
        <v/>
      </c>
    </row>
    <row r="50" spans="1:2" x14ac:dyDescent="0.2">
      <c r="A50" t="s">
        <v>584</v>
      </c>
      <c r="B50" s="101" t="str">
        <f>IF(Requisition!V30="","",Requisition!V30)</f>
        <v/>
      </c>
    </row>
    <row r="51" spans="1:2" x14ac:dyDescent="0.2">
      <c r="A51" t="s">
        <v>585</v>
      </c>
      <c r="B51" s="101" t="str">
        <f>IF(Requisition!V31="","",Requisition!V31)</f>
        <v/>
      </c>
    </row>
    <row r="52" spans="1:2" x14ac:dyDescent="0.2">
      <c r="A52" t="s">
        <v>586</v>
      </c>
      <c r="B52" s="101" t="str">
        <f>IF(Requisition!V32="","",Requisition!V32)</f>
        <v/>
      </c>
    </row>
    <row r="53" spans="1:2" x14ac:dyDescent="0.2">
      <c r="A53" t="s">
        <v>587</v>
      </c>
      <c r="B53" s="101" t="str">
        <f>IF(Requisition!V33="","",Requisition!V33)</f>
        <v/>
      </c>
    </row>
    <row r="54" spans="1:2" x14ac:dyDescent="0.2">
      <c r="A54" t="s">
        <v>588</v>
      </c>
      <c r="B54" s="101" t="str">
        <f>IF(Requisition!V34="","",Requisition!V34)</f>
        <v/>
      </c>
    </row>
    <row r="55" spans="1:2" x14ac:dyDescent="0.2">
      <c r="A55" t="s">
        <v>589</v>
      </c>
      <c r="B55" s="101" t="str">
        <f>IF(Requisition!V35="","",Requisition!V35)</f>
        <v/>
      </c>
    </row>
    <row r="56" spans="1:2" x14ac:dyDescent="0.2">
      <c r="A56" t="s">
        <v>590</v>
      </c>
      <c r="B56" s="101" t="str">
        <f>IF(Requisition!V36="","",Requisition!V36)</f>
        <v/>
      </c>
    </row>
    <row r="57" spans="1:2" x14ac:dyDescent="0.2">
      <c r="A57" t="s">
        <v>591</v>
      </c>
      <c r="B57" s="101" t="str">
        <f>IF(Requisition!V37="","",Requisition!V37)</f>
        <v/>
      </c>
    </row>
    <row r="58" spans="1:2" x14ac:dyDescent="0.2">
      <c r="A58" t="s">
        <v>592</v>
      </c>
      <c r="B58" s="101" t="str">
        <f>IF(Requisition!V38="","",Requisition!V38)</f>
        <v/>
      </c>
    </row>
    <row r="59" spans="1:2" x14ac:dyDescent="0.2">
      <c r="A59" t="s">
        <v>593</v>
      </c>
      <c r="B59" s="101" t="str">
        <f>IF(Requisition!V39="","",Requisition!V39)</f>
        <v/>
      </c>
    </row>
    <row r="61" spans="1:2" x14ac:dyDescent="0.2">
      <c r="A61" t="s">
        <v>156</v>
      </c>
      <c r="B61" s="101" t="str">
        <f>IF(Requisition!V41="","",Requisition!V41)</f>
        <v/>
      </c>
    </row>
    <row r="63" spans="1:2" x14ac:dyDescent="0.2">
      <c r="A63" t="s">
        <v>594</v>
      </c>
      <c r="B63" t="str">
        <f>IF(Requisition!C45="","",Requisition!C45)</f>
        <v/>
      </c>
    </row>
    <row r="64" spans="1:2" x14ac:dyDescent="0.2">
      <c r="A64" t="s">
        <v>595</v>
      </c>
      <c r="B64" t="str">
        <f>IF(Requisition!C46="","",Requisition!C46)</f>
        <v/>
      </c>
    </row>
    <row r="65" spans="1:2" x14ac:dyDescent="0.2">
      <c r="A65" t="s">
        <v>596</v>
      </c>
      <c r="B65" t="str">
        <f>IF(Requisition!C47="","",Requisition!C47)</f>
        <v/>
      </c>
    </row>
    <row r="66" spans="1:2" x14ac:dyDescent="0.2">
      <c r="A66" t="s">
        <v>597</v>
      </c>
      <c r="B66" t="str">
        <f>IF(Requisition!C48="","",Requisition!C48)</f>
        <v/>
      </c>
    </row>
    <row r="68" spans="1:2" x14ac:dyDescent="0.2">
      <c r="A68" t="s">
        <v>598</v>
      </c>
      <c r="B68" t="str">
        <f>IF(Requisition!F45="","",Requisition!F45)</f>
        <v/>
      </c>
    </row>
    <row r="69" spans="1:2" x14ac:dyDescent="0.2">
      <c r="A69" t="s">
        <v>599</v>
      </c>
      <c r="B69" t="str">
        <f>IF(Requisition!F46="","",Requisition!F46)</f>
        <v/>
      </c>
    </row>
    <row r="70" spans="1:2" x14ac:dyDescent="0.2">
      <c r="A70" t="s">
        <v>600</v>
      </c>
      <c r="B70" t="str">
        <f>IF(Requisition!F47="","",Requisition!F47)</f>
        <v/>
      </c>
    </row>
    <row r="71" spans="1:2" x14ac:dyDescent="0.2">
      <c r="A71" t="s">
        <v>601</v>
      </c>
      <c r="B71" t="str">
        <f>IF(Requisition!F48="","",Requisition!F48)</f>
        <v/>
      </c>
    </row>
    <row r="73" spans="1:2" x14ac:dyDescent="0.2">
      <c r="A73" t="s">
        <v>602</v>
      </c>
      <c r="B73" t="str">
        <f>IF(Requisition!I45="","",Requisition!I45)</f>
        <v/>
      </c>
    </row>
    <row r="74" spans="1:2" x14ac:dyDescent="0.2">
      <c r="A74" t="s">
        <v>603</v>
      </c>
      <c r="B74" t="str">
        <f>IF(Requisition!I46="","",Requisition!I46)</f>
        <v/>
      </c>
    </row>
    <row r="75" spans="1:2" x14ac:dyDescent="0.2">
      <c r="A75" t="s">
        <v>604</v>
      </c>
      <c r="B75" t="str">
        <f>IF(Requisition!I47="","",Requisition!I47)</f>
        <v/>
      </c>
    </row>
    <row r="76" spans="1:2" x14ac:dyDescent="0.2">
      <c r="A76" t="s">
        <v>605</v>
      </c>
      <c r="B76" t="str">
        <f>IF(Requisition!I48="","",Requisition!I48)</f>
        <v/>
      </c>
    </row>
    <row r="78" spans="1:2" x14ac:dyDescent="0.2">
      <c r="A78" t="s">
        <v>606</v>
      </c>
      <c r="B78" t="str">
        <f>IF(Requisition!M45="","",Requisition!M45)</f>
        <v/>
      </c>
    </row>
    <row r="79" spans="1:2" x14ac:dyDescent="0.2">
      <c r="A79" t="s">
        <v>607</v>
      </c>
      <c r="B79" t="str">
        <f>IF(Requisition!M46="","",Requisition!M46)</f>
        <v/>
      </c>
    </row>
    <row r="80" spans="1:2" x14ac:dyDescent="0.2">
      <c r="A80" t="s">
        <v>608</v>
      </c>
      <c r="B80" t="str">
        <f>IF(Requisition!M47="","",Requisition!M47)</f>
        <v/>
      </c>
    </row>
    <row r="81" spans="1:2" x14ac:dyDescent="0.2">
      <c r="A81" t="s">
        <v>609</v>
      </c>
      <c r="B81" t="str">
        <f>IF(Requisition!M48="","",Requisition!M48)</f>
        <v/>
      </c>
    </row>
    <row r="83" spans="1:2" x14ac:dyDescent="0.2">
      <c r="A83" t="s">
        <v>610</v>
      </c>
      <c r="B83" s="102" t="str">
        <f>IF(Requisition!P45="","",Requisition!P45)</f>
        <v/>
      </c>
    </row>
    <row r="84" spans="1:2" x14ac:dyDescent="0.2">
      <c r="A84" t="s">
        <v>611</v>
      </c>
      <c r="B84" s="102" t="str">
        <f>IF(Requisition!P46="","",Requisition!P46)</f>
        <v/>
      </c>
    </row>
    <row r="85" spans="1:2" x14ac:dyDescent="0.2">
      <c r="A85" t="s">
        <v>612</v>
      </c>
      <c r="B85" s="102" t="str">
        <f>IF(Requisition!P47="","",Requisition!P47)</f>
        <v/>
      </c>
    </row>
    <row r="86" spans="1:2" x14ac:dyDescent="0.2">
      <c r="A86" t="s">
        <v>613</v>
      </c>
      <c r="B86" s="102" t="str">
        <f>IF(Requisition!P48="","",Requisition!P48)</f>
        <v/>
      </c>
    </row>
  </sheetData>
  <sheetProtection algorithmName="SHA-512" hashValue="mZ3/PMXPR/rKrvd5qe05iQG/TVPub7yId3WgvS6QNaWbSZH4y332tkYvVKP7FFryVu3nvvXQZOFoVZ/4PY5opw==" saltValue="pqc9sYnSZUzEccAFHEkXI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view="pageBreakPreview" zoomScaleNormal="100" zoomScaleSheetLayoutView="100" workbookViewId="0">
      <selection activeCell="B33" sqref="B33:J33"/>
    </sheetView>
  </sheetViews>
  <sheetFormatPr baseColWidth="10" defaultColWidth="9.1640625" defaultRowHeight="14" x14ac:dyDescent="0.15"/>
  <cols>
    <col min="1" max="16384" width="9.1640625" style="1"/>
  </cols>
  <sheetData>
    <row r="1" spans="1:10" ht="30" x14ac:dyDescent="0.3">
      <c r="A1" s="106" t="s">
        <v>229</v>
      </c>
      <c r="B1" s="106"/>
      <c r="C1" s="106"/>
      <c r="D1" s="106"/>
      <c r="E1" s="106"/>
      <c r="F1" s="106"/>
      <c r="G1" s="106"/>
      <c r="H1" s="106"/>
      <c r="I1" s="106"/>
      <c r="J1" s="106"/>
    </row>
    <row r="3" spans="1:10" ht="29" customHeight="1" x14ac:dyDescent="0.15">
      <c r="A3" s="44" t="s">
        <v>212</v>
      </c>
      <c r="B3" s="105" t="s">
        <v>456</v>
      </c>
      <c r="C3" s="105"/>
      <c r="D3" s="105"/>
      <c r="E3" s="105"/>
      <c r="F3" s="105"/>
      <c r="G3" s="105"/>
      <c r="H3" s="105"/>
      <c r="I3" s="105"/>
      <c r="J3" s="105"/>
    </row>
    <row r="6" spans="1:10" x14ac:dyDescent="0.15">
      <c r="A6" s="1" t="s">
        <v>213</v>
      </c>
      <c r="B6" s="1" t="s">
        <v>209</v>
      </c>
    </row>
    <row r="7" spans="1:10" x14ac:dyDescent="0.15">
      <c r="B7" s="1" t="s">
        <v>499</v>
      </c>
    </row>
    <row r="8" spans="1:10" x14ac:dyDescent="0.15">
      <c r="B8" s="1" t="s">
        <v>500</v>
      </c>
    </row>
    <row r="9" spans="1:10" x14ac:dyDescent="0.15">
      <c r="B9" s="1" t="s">
        <v>498</v>
      </c>
    </row>
    <row r="10" spans="1:10" x14ac:dyDescent="0.15">
      <c r="B10" s="1" t="s">
        <v>210</v>
      </c>
    </row>
    <row r="11" spans="1:10" x14ac:dyDescent="0.15">
      <c r="B11" s="1" t="s">
        <v>211</v>
      </c>
    </row>
    <row r="13" spans="1:10" x14ac:dyDescent="0.15">
      <c r="A13" s="1" t="s">
        <v>199</v>
      </c>
      <c r="B13" s="21" t="s">
        <v>214</v>
      </c>
    </row>
    <row r="14" spans="1:10" x14ac:dyDescent="0.15">
      <c r="B14" s="104" t="s">
        <v>215</v>
      </c>
      <c r="C14" s="104"/>
      <c r="D14" s="104"/>
      <c r="E14" s="104"/>
      <c r="F14" s="104"/>
      <c r="G14" s="104"/>
      <c r="H14" s="104"/>
      <c r="I14" s="104"/>
      <c r="J14" s="104"/>
    </row>
    <row r="15" spans="1:10" x14ac:dyDescent="0.15">
      <c r="B15" s="104" t="s">
        <v>487</v>
      </c>
      <c r="C15" s="104"/>
      <c r="D15" s="104"/>
      <c r="E15" s="104"/>
      <c r="F15" s="104"/>
      <c r="G15" s="104"/>
      <c r="H15" s="104"/>
      <c r="I15" s="104"/>
      <c r="J15" s="104"/>
    </row>
    <row r="16" spans="1:10" ht="29.25" customHeight="1" x14ac:dyDescent="0.15">
      <c r="B16" s="104" t="s">
        <v>216</v>
      </c>
      <c r="C16" s="104"/>
      <c r="D16" s="104"/>
      <c r="E16" s="104"/>
      <c r="F16" s="104"/>
      <c r="G16" s="104"/>
      <c r="H16" s="104"/>
      <c r="I16" s="104"/>
      <c r="J16" s="104"/>
    </row>
    <row r="17" spans="2:10" x14ac:dyDescent="0.15">
      <c r="B17" s="104" t="s">
        <v>217</v>
      </c>
      <c r="C17" s="104"/>
      <c r="D17" s="104"/>
      <c r="E17" s="104"/>
      <c r="F17" s="104"/>
      <c r="G17" s="104"/>
      <c r="H17" s="104"/>
      <c r="I17" s="104"/>
      <c r="J17" s="104"/>
    </row>
    <row r="18" spans="2:10" x14ac:dyDescent="0.15">
      <c r="B18" s="104" t="s">
        <v>218</v>
      </c>
      <c r="C18" s="104"/>
      <c r="D18" s="104"/>
      <c r="E18" s="104"/>
      <c r="F18" s="104"/>
      <c r="G18" s="104"/>
      <c r="H18" s="104"/>
      <c r="I18" s="104"/>
      <c r="J18" s="104"/>
    </row>
    <row r="19" spans="2:10" ht="28.25" customHeight="1" x14ac:dyDescent="0.15">
      <c r="B19" s="104" t="s">
        <v>219</v>
      </c>
      <c r="C19" s="104"/>
      <c r="D19" s="104"/>
      <c r="E19" s="104"/>
      <c r="F19" s="104"/>
      <c r="G19" s="104"/>
      <c r="H19" s="104"/>
      <c r="I19" s="104"/>
      <c r="J19" s="104"/>
    </row>
    <row r="20" spans="2:10" ht="28.25" customHeight="1" x14ac:dyDescent="0.15">
      <c r="B20" s="45"/>
      <c r="C20" s="45"/>
      <c r="D20" s="45"/>
      <c r="E20" s="45"/>
      <c r="F20" s="45"/>
      <c r="G20" s="45"/>
      <c r="H20" s="45"/>
      <c r="I20" s="45"/>
      <c r="J20" s="45"/>
    </row>
    <row r="21" spans="2:10" x14ac:dyDescent="0.15">
      <c r="B21" s="21" t="s">
        <v>220</v>
      </c>
      <c r="C21" s="45"/>
      <c r="D21" s="45"/>
      <c r="E21" s="45"/>
      <c r="F21" s="45"/>
      <c r="G21" s="45"/>
      <c r="H21" s="45"/>
      <c r="I21" s="45"/>
      <c r="J21" s="45"/>
    </row>
    <row r="22" spans="2:10" ht="28.5" customHeight="1" x14ac:dyDescent="0.15">
      <c r="B22" s="104" t="s">
        <v>221</v>
      </c>
      <c r="C22" s="104"/>
      <c r="D22" s="104"/>
      <c r="E22" s="104"/>
      <c r="F22" s="104"/>
      <c r="G22" s="104"/>
      <c r="H22" s="104"/>
      <c r="I22" s="104"/>
      <c r="J22" s="104"/>
    </row>
    <row r="23" spans="2:10" ht="28.5" customHeight="1" x14ac:dyDescent="0.15">
      <c r="B23" s="104" t="s">
        <v>226</v>
      </c>
      <c r="C23" s="104"/>
      <c r="D23" s="104"/>
      <c r="E23" s="104"/>
      <c r="F23" s="104"/>
      <c r="G23" s="104"/>
      <c r="H23" s="104"/>
      <c r="I23" s="104"/>
      <c r="J23" s="104"/>
    </row>
    <row r="24" spans="2:10" x14ac:dyDescent="0.15">
      <c r="B24" s="21"/>
      <c r="C24" s="45"/>
      <c r="D24" s="45"/>
      <c r="E24" s="45"/>
      <c r="F24" s="45"/>
      <c r="G24" s="45"/>
      <c r="H24" s="45"/>
      <c r="I24" s="45"/>
      <c r="J24" s="45"/>
    </row>
    <row r="25" spans="2:10" ht="14" customHeight="1" x14ac:dyDescent="0.15">
      <c r="B25" s="21" t="s">
        <v>222</v>
      </c>
      <c r="C25" s="21"/>
      <c r="D25" s="21"/>
      <c r="E25" s="21"/>
      <c r="F25" s="21"/>
      <c r="G25" s="21"/>
      <c r="H25" s="21"/>
      <c r="I25" s="21"/>
      <c r="J25" s="21"/>
    </row>
    <row r="26" spans="2:10" x14ac:dyDescent="0.15">
      <c r="B26" s="104" t="s">
        <v>223</v>
      </c>
      <c r="C26" s="104"/>
      <c r="D26" s="104"/>
      <c r="E26" s="104"/>
      <c r="F26" s="104"/>
      <c r="G26" s="104"/>
      <c r="H26" s="104"/>
      <c r="I26" s="104"/>
      <c r="J26" s="104"/>
    </row>
    <row r="27" spans="2:10" x14ac:dyDescent="0.15">
      <c r="B27" s="104" t="s">
        <v>435</v>
      </c>
      <c r="C27" s="104"/>
      <c r="D27" s="104"/>
      <c r="E27" s="104"/>
      <c r="F27" s="104"/>
      <c r="G27" s="104"/>
      <c r="H27" s="104"/>
      <c r="I27" s="104"/>
      <c r="J27" s="104"/>
    </row>
    <row r="29" spans="2:10" x14ac:dyDescent="0.15">
      <c r="B29" s="1" t="s">
        <v>224</v>
      </c>
    </row>
    <row r="30" spans="2:10" x14ac:dyDescent="0.15">
      <c r="B30" s="104" t="s">
        <v>433</v>
      </c>
      <c r="C30" s="104"/>
      <c r="D30" s="104"/>
      <c r="E30" s="104"/>
      <c r="F30" s="104"/>
      <c r="G30" s="104"/>
      <c r="H30" s="104"/>
      <c r="I30" s="104"/>
      <c r="J30" s="104"/>
    </row>
    <row r="31" spans="2:10" x14ac:dyDescent="0.15">
      <c r="B31" s="104" t="s">
        <v>434</v>
      </c>
      <c r="C31" s="104"/>
      <c r="D31" s="104"/>
      <c r="E31" s="104"/>
      <c r="F31" s="104"/>
      <c r="G31" s="104"/>
      <c r="H31" s="104"/>
      <c r="I31" s="104"/>
      <c r="J31" s="104"/>
    </row>
    <row r="32" spans="2:10" ht="14" customHeight="1" x14ac:dyDescent="0.15">
      <c r="B32" s="104" t="s">
        <v>328</v>
      </c>
      <c r="C32" s="104"/>
      <c r="D32" s="104"/>
      <c r="E32" s="104"/>
      <c r="F32" s="104"/>
      <c r="G32" s="104"/>
      <c r="H32" s="104"/>
      <c r="I32" s="104"/>
      <c r="J32" s="104"/>
    </row>
    <row r="33" spans="1:10" x14ac:dyDescent="0.15">
      <c r="B33" s="104"/>
      <c r="C33" s="104"/>
      <c r="D33" s="104"/>
      <c r="E33" s="104"/>
      <c r="F33" s="104"/>
      <c r="G33" s="104"/>
      <c r="H33" s="104"/>
      <c r="I33" s="104"/>
      <c r="J33" s="104"/>
    </row>
    <row r="34" spans="1:10" ht="28.25" customHeight="1" x14ac:dyDescent="0.15">
      <c r="B34" s="105" t="s">
        <v>225</v>
      </c>
      <c r="C34" s="105"/>
      <c r="D34" s="105"/>
      <c r="E34" s="105"/>
      <c r="F34" s="105"/>
      <c r="G34" s="105"/>
      <c r="H34" s="105"/>
      <c r="I34" s="105"/>
      <c r="J34" s="105"/>
    </row>
    <row r="36" spans="1:10" x14ac:dyDescent="0.15">
      <c r="B36" s="105" t="s">
        <v>227</v>
      </c>
      <c r="C36" s="105"/>
      <c r="D36" s="105"/>
      <c r="E36" s="105"/>
      <c r="F36" s="105"/>
      <c r="G36" s="105"/>
      <c r="H36" s="105"/>
      <c r="I36" s="105"/>
      <c r="J36" s="105"/>
    </row>
    <row r="37" spans="1:10" x14ac:dyDescent="0.15">
      <c r="B37" s="104" t="s">
        <v>228</v>
      </c>
      <c r="C37" s="104"/>
      <c r="D37" s="104"/>
      <c r="E37" s="104"/>
      <c r="F37" s="104"/>
      <c r="G37" s="104"/>
      <c r="H37" s="104"/>
      <c r="I37" s="104"/>
      <c r="J37" s="104"/>
    </row>
    <row r="39" spans="1:10" x14ac:dyDescent="0.15">
      <c r="B39" s="2" t="s">
        <v>436</v>
      </c>
    </row>
    <row r="40" spans="1:10" x14ac:dyDescent="0.15">
      <c r="A40" s="1" t="s">
        <v>230</v>
      </c>
      <c r="B40" s="1" t="s">
        <v>231</v>
      </c>
    </row>
  </sheetData>
  <sheetProtection algorithmName="SHA-512" hashValue="GVmjGQSxazqt91TMom6gJLie1it1OCVcnHxDNGQ47G570PSiZXRIgv6cEi5RTYrxNegebqqhy/0dMqgfciJLqA==" saltValue="Cr/DqrUDp0oj1XC6JqQFDQ==" spinCount="100000" sheet="1" objects="1" scenarios="1"/>
  <mergeCells count="19">
    <mergeCell ref="A1:J1"/>
    <mergeCell ref="B19:J19"/>
    <mergeCell ref="B22:J22"/>
    <mergeCell ref="B26:J26"/>
    <mergeCell ref="B31:J31"/>
    <mergeCell ref="B3:J3"/>
    <mergeCell ref="B14:J14"/>
    <mergeCell ref="B16:J16"/>
    <mergeCell ref="B15:J15"/>
    <mergeCell ref="B17:J17"/>
    <mergeCell ref="B18:J18"/>
    <mergeCell ref="B33:J33"/>
    <mergeCell ref="B30:J30"/>
    <mergeCell ref="B36:J36"/>
    <mergeCell ref="B23:J23"/>
    <mergeCell ref="B37:J37"/>
    <mergeCell ref="B34:J34"/>
    <mergeCell ref="B32:J32"/>
    <mergeCell ref="B27:J27"/>
  </mergeCells>
  <pageMargins left="0.7" right="0.7" top="0.75" bottom="0.75" header="0.3" footer="0.3"/>
  <pageSetup scale="9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57"/>
  <sheetViews>
    <sheetView tabSelected="1" view="pageBreakPreview" zoomScaleNormal="100" zoomScaleSheetLayoutView="100" workbookViewId="0">
      <selection activeCell="AM17" sqref="AM17"/>
    </sheetView>
  </sheetViews>
  <sheetFormatPr baseColWidth="10" defaultColWidth="9.1640625" defaultRowHeight="13" x14ac:dyDescent="0.15"/>
  <cols>
    <col min="1" max="1" width="1.33203125" style="56" customWidth="1"/>
    <col min="2" max="2" width="5" style="56" customWidth="1"/>
    <col min="3" max="3" width="3.5" style="56" customWidth="1"/>
    <col min="4" max="4" width="3.83203125" style="56" customWidth="1"/>
    <col min="5" max="5" width="1.6640625" style="56" customWidth="1"/>
    <col min="6" max="7" width="3.5" style="56" customWidth="1"/>
    <col min="8" max="8" width="1.6640625" style="56" customWidth="1"/>
    <col min="9" max="11" width="3.5" style="56" customWidth="1"/>
    <col min="12" max="12" width="1.6640625" style="56" customWidth="1"/>
    <col min="13" max="13" width="3.5" style="56" customWidth="1"/>
    <col min="14" max="14" width="5.6640625" style="56" customWidth="1"/>
    <col min="15" max="15" width="1.6640625" style="56" customWidth="1"/>
    <col min="16" max="17" width="3.5" style="56" customWidth="1"/>
    <col min="18" max="18" width="4.5" style="56" customWidth="1"/>
    <col min="19" max="19" width="1.6640625" style="56" customWidth="1"/>
    <col min="20" max="20" width="8.6640625" style="56" customWidth="1"/>
    <col min="21" max="21" width="1.6640625" style="56" customWidth="1"/>
    <col min="22" max="22" width="3.5" style="56" customWidth="1"/>
    <col min="23" max="23" width="1.6640625" style="56" customWidth="1"/>
    <col min="24" max="24" width="5.33203125" style="56" customWidth="1"/>
    <col min="25" max="25" width="1.6640625" style="56" customWidth="1"/>
    <col min="26" max="26" width="3.5" style="56" customWidth="1"/>
    <col min="27" max="27" width="1.6640625" style="56" customWidth="1"/>
    <col min="28" max="28" width="5" style="56" customWidth="1"/>
    <col min="29" max="29" width="2.33203125" style="56" customWidth="1"/>
    <col min="30" max="30" width="3.5" style="56" customWidth="1"/>
    <col min="31" max="31" width="7.6640625" style="56" customWidth="1"/>
    <col min="32" max="47" width="5.6640625" style="56" customWidth="1"/>
    <col min="48" max="48" width="30.1640625" style="56" bestFit="1" customWidth="1"/>
    <col min="49" max="49" width="14.5" style="56" bestFit="1" customWidth="1"/>
    <col min="50" max="50" width="26.33203125" style="56" bestFit="1" customWidth="1"/>
    <col min="51" max="334" width="3.5" style="56" customWidth="1"/>
    <col min="335" max="16384" width="9.1640625" style="56"/>
  </cols>
  <sheetData>
    <row r="1" spans="1:37" ht="15" customHeight="1" x14ac:dyDescent="0.15">
      <c r="A1" s="99" t="s">
        <v>501</v>
      </c>
      <c r="B1" s="107" t="s">
        <v>620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9"/>
      <c r="N1" s="53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5"/>
    </row>
    <row r="2" spans="1:37" ht="14.25" customHeight="1" x14ac:dyDescent="0.15">
      <c r="B2" s="110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2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5"/>
      <c r="AC2" s="57"/>
      <c r="AD2" s="57"/>
      <c r="AE2" s="57"/>
      <c r="AF2" s="57"/>
    </row>
    <row r="3" spans="1:37" ht="14" customHeight="1" x14ac:dyDescent="0.15">
      <c r="B3" s="113" t="s">
        <v>621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5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5"/>
      <c r="AC3" s="57"/>
      <c r="AD3" s="57"/>
      <c r="AE3" s="57"/>
      <c r="AF3" s="57"/>
    </row>
    <row r="4" spans="1:37" ht="14" customHeight="1" thickBot="1" x14ac:dyDescent="0.2">
      <c r="B4" s="116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8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5"/>
      <c r="AC4" s="57"/>
      <c r="AD4" s="57"/>
      <c r="AE4" s="103"/>
      <c r="AF4" s="57"/>
    </row>
    <row r="5" spans="1:37" ht="14" customHeight="1" x14ac:dyDescent="0.15">
      <c r="N5" s="58"/>
      <c r="O5" s="58"/>
      <c r="P5" s="58"/>
      <c r="Q5" s="58"/>
      <c r="R5" s="138" t="s">
        <v>616</v>
      </c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55"/>
      <c r="AD5" s="55"/>
      <c r="AE5" s="57"/>
      <c r="AF5" s="57"/>
    </row>
    <row r="6" spans="1:37" ht="4" customHeight="1" thickBot="1" x14ac:dyDescent="0.2"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W6" s="57"/>
      <c r="X6" s="57"/>
      <c r="Y6" s="57"/>
      <c r="Z6" s="57"/>
      <c r="AE6" s="55"/>
      <c r="AF6" s="55"/>
      <c r="AG6" s="55"/>
      <c r="AH6" s="55"/>
      <c r="AI6" s="55"/>
      <c r="AJ6" s="55"/>
      <c r="AK6" s="55"/>
    </row>
    <row r="7" spans="1:37" ht="14" customHeight="1" x14ac:dyDescent="0.15">
      <c r="B7" s="70" t="s">
        <v>330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2"/>
      <c r="AC7" s="55"/>
      <c r="AD7" s="55"/>
      <c r="AE7" s="55"/>
      <c r="AF7" s="55"/>
      <c r="AG7" s="55"/>
      <c r="AH7" s="55"/>
      <c r="AI7" s="55"/>
      <c r="AJ7" s="55"/>
      <c r="AK7" s="55"/>
    </row>
    <row r="8" spans="1:37" ht="14" customHeight="1" x14ac:dyDescent="0.15">
      <c r="B8" s="74" t="s">
        <v>331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59"/>
      <c r="P8" s="60" t="s">
        <v>173</v>
      </c>
      <c r="S8" s="177"/>
      <c r="T8" s="177"/>
      <c r="U8" s="177"/>
      <c r="V8" s="177"/>
      <c r="W8" s="177"/>
      <c r="X8" s="177"/>
      <c r="Y8" s="177"/>
      <c r="Z8" s="177"/>
      <c r="AA8" s="177"/>
      <c r="AB8" s="178"/>
      <c r="AC8" s="55"/>
      <c r="AD8" s="55"/>
      <c r="AE8" s="55"/>
      <c r="AF8" s="55"/>
      <c r="AG8" s="55"/>
      <c r="AH8" s="55"/>
      <c r="AI8" s="55"/>
      <c r="AJ8" s="55"/>
      <c r="AK8" s="55"/>
    </row>
    <row r="9" spans="1:37" ht="4" customHeight="1" x14ac:dyDescent="0.15">
      <c r="B9" s="74"/>
      <c r="AB9" s="76"/>
      <c r="AC9" s="57"/>
      <c r="AD9" s="57"/>
      <c r="AE9" s="55"/>
      <c r="AF9" s="55"/>
      <c r="AG9" s="55"/>
      <c r="AH9" s="55"/>
      <c r="AI9" s="55"/>
      <c r="AJ9" s="55"/>
      <c r="AK9" s="55"/>
    </row>
    <row r="10" spans="1:37" ht="14" customHeight="1" x14ac:dyDescent="0.15">
      <c r="B10" s="74" t="s">
        <v>168</v>
      </c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59"/>
      <c r="P10" s="56" t="s">
        <v>174</v>
      </c>
      <c r="S10" s="177"/>
      <c r="T10" s="177"/>
      <c r="U10" s="177"/>
      <c r="V10" s="177"/>
      <c r="W10" s="177"/>
      <c r="X10" s="177"/>
      <c r="Y10" s="177"/>
      <c r="Z10" s="177"/>
      <c r="AA10" s="177"/>
      <c r="AB10" s="178"/>
      <c r="AC10" s="57"/>
      <c r="AD10" s="57"/>
      <c r="AE10" s="55"/>
      <c r="AF10" s="55"/>
      <c r="AG10" s="55"/>
      <c r="AH10" s="55"/>
      <c r="AI10" s="55"/>
      <c r="AJ10" s="55"/>
      <c r="AK10" s="55"/>
    </row>
    <row r="11" spans="1:37" ht="4" customHeight="1" x14ac:dyDescent="0.15">
      <c r="B11" s="74"/>
      <c r="AB11" s="76"/>
      <c r="AC11" s="57"/>
      <c r="AD11" s="57"/>
      <c r="AE11" s="55"/>
      <c r="AF11" s="55"/>
      <c r="AG11" s="55"/>
      <c r="AH11" s="55"/>
      <c r="AI11" s="55"/>
      <c r="AJ11" s="55"/>
      <c r="AK11" s="55"/>
    </row>
    <row r="12" spans="1:37" ht="14" customHeight="1" x14ac:dyDescent="0.2">
      <c r="B12" s="74" t="s">
        <v>457</v>
      </c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P12" s="56" t="s">
        <v>175</v>
      </c>
      <c r="S12" s="179"/>
      <c r="T12" s="180"/>
      <c r="U12" s="180"/>
      <c r="V12" s="180"/>
      <c r="W12" s="180"/>
      <c r="X12" s="180"/>
      <c r="Y12" s="180"/>
      <c r="Z12" s="180"/>
      <c r="AA12" s="180"/>
      <c r="AB12" s="181"/>
      <c r="AC12" s="57"/>
      <c r="AD12" s="57"/>
      <c r="AE12" s="55"/>
      <c r="AF12" s="55"/>
      <c r="AG12" s="55"/>
      <c r="AH12" s="55"/>
      <c r="AI12" s="55"/>
      <c r="AJ12" s="55"/>
      <c r="AK12" s="55"/>
    </row>
    <row r="13" spans="1:37" ht="4" customHeight="1" x14ac:dyDescent="0.15">
      <c r="B13" s="75"/>
      <c r="AB13" s="76"/>
    </row>
    <row r="14" spans="1:37" ht="14" customHeight="1" x14ac:dyDescent="0.15">
      <c r="B14" s="100" t="s">
        <v>547</v>
      </c>
      <c r="U14" s="120"/>
      <c r="V14" s="120"/>
      <c r="W14" s="120"/>
      <c r="X14" s="186"/>
      <c r="Y14" s="186"/>
      <c r="AB14" s="76"/>
    </row>
    <row r="15" spans="1:37" ht="4" customHeight="1" x14ac:dyDescent="0.15">
      <c r="B15" s="74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W15" s="57"/>
      <c r="X15" s="57"/>
      <c r="Y15" s="57"/>
      <c r="Z15" s="57"/>
      <c r="AB15" s="76"/>
    </row>
    <row r="16" spans="1:37" ht="14" customHeight="1" x14ac:dyDescent="0.15">
      <c r="B16" s="97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61" t="str">
        <f>IF(U14="No","OASIS ID (By Purchasing Agent):","")</f>
        <v/>
      </c>
      <c r="O16" s="61"/>
      <c r="P16" s="61"/>
      <c r="Q16" s="61"/>
      <c r="R16" s="61"/>
      <c r="S16" s="60"/>
      <c r="T16" s="60"/>
      <c r="U16" s="187"/>
      <c r="V16" s="187"/>
      <c r="W16" s="187"/>
      <c r="X16" s="187"/>
      <c r="Y16" s="187"/>
      <c r="Z16" s="187"/>
      <c r="AA16" s="187"/>
      <c r="AB16" s="188"/>
    </row>
    <row r="17" spans="2:30" ht="14" customHeight="1" thickBot="1" x14ac:dyDescent="0.2">
      <c r="B17" s="189" t="s">
        <v>332</v>
      </c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1"/>
    </row>
    <row r="18" spans="2:30" ht="14" customHeight="1" thickBot="1" x14ac:dyDescent="0.2"/>
    <row r="19" spans="2:30" ht="14" customHeight="1" x14ac:dyDescent="0.15">
      <c r="B19" s="70" t="s">
        <v>338</v>
      </c>
      <c r="C19" s="71"/>
      <c r="D19" s="62"/>
      <c r="E19" s="62"/>
      <c r="F19" s="62"/>
      <c r="G19" s="62"/>
      <c r="H19" s="62"/>
      <c r="I19" s="72"/>
      <c r="J19" s="72"/>
      <c r="K19" s="72"/>
      <c r="L19" s="72"/>
      <c r="M19" s="72"/>
      <c r="N19" s="7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73"/>
    </row>
    <row r="20" spans="2:30" ht="14" customHeight="1" x14ac:dyDescent="0.15">
      <c r="B20" s="74" t="s">
        <v>14</v>
      </c>
      <c r="C20" s="57"/>
      <c r="D20" s="150"/>
      <c r="E20" s="150"/>
      <c r="F20" s="150"/>
      <c r="H20" s="183" t="str">
        <f>IFERROR(VLOOKUP(D20,'Lookup Info'!A2:D158,2,0),"&lt;&lt;&lt; Enter Dept #")</f>
        <v>&lt;&lt;&lt; Enter Dept #</v>
      </c>
      <c r="I20" s="183"/>
      <c r="J20" s="183"/>
      <c r="K20" s="183"/>
      <c r="L20" s="183"/>
      <c r="M20" s="183"/>
      <c r="N20" s="183"/>
      <c r="O20" s="57"/>
      <c r="P20" s="60" t="s">
        <v>333</v>
      </c>
      <c r="S20" s="177"/>
      <c r="T20" s="177"/>
      <c r="U20" s="177"/>
      <c r="V20" s="177"/>
      <c r="W20" s="177"/>
      <c r="X20" s="177"/>
      <c r="Y20" s="177"/>
      <c r="Z20" s="177"/>
      <c r="AA20" s="177"/>
      <c r="AB20" s="178"/>
    </row>
    <row r="21" spans="2:30" ht="4" customHeight="1" x14ac:dyDescent="0.15">
      <c r="B21" s="75"/>
      <c r="AB21" s="76"/>
      <c r="AC21" s="57"/>
      <c r="AD21" s="57"/>
    </row>
    <row r="22" spans="2:30" ht="14" customHeight="1" x14ac:dyDescent="0.15">
      <c r="B22" s="182" t="s">
        <v>172</v>
      </c>
      <c r="C22" s="183"/>
      <c r="D22" s="183"/>
      <c r="E22" s="184"/>
      <c r="F22" s="184"/>
      <c r="G22" s="184"/>
      <c r="H22" s="184"/>
      <c r="I22" s="184"/>
      <c r="J22" s="184"/>
      <c r="K22" s="184"/>
      <c r="L22" s="184"/>
      <c r="N22" s="61"/>
      <c r="P22" s="56" t="s">
        <v>174</v>
      </c>
      <c r="S22" s="177"/>
      <c r="T22" s="177"/>
      <c r="U22" s="177"/>
      <c r="V22" s="177"/>
      <c r="W22" s="177"/>
      <c r="X22" s="177"/>
      <c r="Y22" s="177"/>
      <c r="Z22" s="177"/>
      <c r="AA22" s="177"/>
      <c r="AB22" s="178"/>
    </row>
    <row r="23" spans="2:30" ht="4" customHeight="1" x14ac:dyDescent="0.15">
      <c r="B23" s="75"/>
      <c r="AB23" s="76"/>
      <c r="AC23" s="57"/>
      <c r="AD23" s="57"/>
    </row>
    <row r="24" spans="2:30" ht="14" customHeight="1" x14ac:dyDescent="0.15">
      <c r="B24" s="74"/>
      <c r="C24" s="57"/>
      <c r="D24" s="57"/>
      <c r="E24" s="183" t="str">
        <f>IFERROR(IF(VLOOKUP($E$22,Location_Matrix,2,0)="","",VLOOKUP($E$22,Location_Matrix,2,0)),"Enter Ship To Location")</f>
        <v>Enter Ship To Location</v>
      </c>
      <c r="F24" s="183"/>
      <c r="G24" s="183"/>
      <c r="H24" s="183"/>
      <c r="I24" s="183"/>
      <c r="J24" s="183"/>
      <c r="K24" s="183"/>
      <c r="L24" s="183"/>
      <c r="N24" s="61"/>
      <c r="AB24" s="76"/>
    </row>
    <row r="25" spans="2:30" ht="4" customHeight="1" x14ac:dyDescent="0.15">
      <c r="B25" s="75"/>
      <c r="AB25" s="76"/>
      <c r="AD25" s="57"/>
    </row>
    <row r="26" spans="2:30" ht="14" customHeight="1" thickBot="1" x14ac:dyDescent="0.2">
      <c r="B26" s="77"/>
      <c r="C26" s="78"/>
      <c r="D26" s="78"/>
      <c r="E26" s="185" t="str">
        <f>IFERROR(IF(VLOOKUP($E$22,Location_Matrix,3,0)="","",VLOOKUP($E$22,Location_Matrix,3,0)),"Enter Ship To Location")</f>
        <v>Enter Ship To Location</v>
      </c>
      <c r="F26" s="185"/>
      <c r="G26" s="185"/>
      <c r="H26" s="185"/>
      <c r="I26" s="185"/>
      <c r="J26" s="185"/>
      <c r="K26" s="185"/>
      <c r="L26" s="185"/>
      <c r="M26" s="65"/>
      <c r="N26" s="79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80"/>
    </row>
    <row r="27" spans="2:30" ht="14" customHeight="1" x14ac:dyDescent="0.15">
      <c r="B27" s="57"/>
      <c r="C27" s="57"/>
      <c r="N27" s="61"/>
    </row>
    <row r="28" spans="2:30" ht="14" thickBot="1" x14ac:dyDescent="0.2"/>
    <row r="29" spans="2:30" ht="15" customHeight="1" x14ac:dyDescent="0.15">
      <c r="B29" s="130" t="s">
        <v>11</v>
      </c>
      <c r="C29" s="131"/>
      <c r="D29" s="131"/>
      <c r="E29" s="62"/>
      <c r="F29" s="131" t="s">
        <v>6</v>
      </c>
      <c r="G29" s="131"/>
      <c r="H29" s="62"/>
      <c r="I29" s="131" t="s">
        <v>12</v>
      </c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62"/>
      <c r="V29" s="131" t="s">
        <v>13</v>
      </c>
      <c r="W29" s="131"/>
      <c r="X29" s="131"/>
      <c r="Y29" s="62"/>
      <c r="Z29" s="131" t="s">
        <v>329</v>
      </c>
      <c r="AA29" s="131"/>
      <c r="AB29" s="146"/>
    </row>
    <row r="30" spans="2:30" x14ac:dyDescent="0.15">
      <c r="B30" s="132"/>
      <c r="C30" s="133"/>
      <c r="D30" s="133"/>
      <c r="F30" s="134"/>
      <c r="G30" s="13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V30" s="164"/>
      <c r="W30" s="164"/>
      <c r="X30" s="164"/>
      <c r="Z30" s="162">
        <f t="shared" ref="Z30" si="0">V30*F30</f>
        <v>0</v>
      </c>
      <c r="AA30" s="162"/>
      <c r="AB30" s="163"/>
    </row>
    <row r="31" spans="2:30" x14ac:dyDescent="0.15">
      <c r="B31" s="119"/>
      <c r="C31" s="120"/>
      <c r="D31" s="120"/>
      <c r="F31" s="121"/>
      <c r="G31" s="121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V31" s="127"/>
      <c r="W31" s="127"/>
      <c r="X31" s="127"/>
      <c r="Z31" s="162">
        <f t="shared" ref="Z31" si="1">V31*F31</f>
        <v>0</v>
      </c>
      <c r="AA31" s="162"/>
      <c r="AB31" s="163"/>
    </row>
    <row r="32" spans="2:30" ht="15" customHeight="1" x14ac:dyDescent="0.15">
      <c r="B32" s="135"/>
      <c r="C32" s="136"/>
      <c r="D32" s="136"/>
      <c r="E32" s="63"/>
      <c r="F32" s="137"/>
      <c r="G32" s="137"/>
      <c r="H32" s="63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V32" s="154"/>
      <c r="W32" s="154"/>
      <c r="X32" s="154"/>
      <c r="Y32" s="63"/>
      <c r="Z32" s="162">
        <f t="shared" ref="Z32:Z41" si="2">V32*F32</f>
        <v>0</v>
      </c>
      <c r="AA32" s="162"/>
      <c r="AB32" s="163"/>
    </row>
    <row r="33" spans="2:28" x14ac:dyDescent="0.15">
      <c r="B33" s="119"/>
      <c r="C33" s="120"/>
      <c r="D33" s="120"/>
      <c r="F33" s="121"/>
      <c r="G33" s="121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64"/>
      <c r="V33" s="123"/>
      <c r="W33" s="123"/>
      <c r="X33" s="123"/>
      <c r="Z33" s="124">
        <f t="shared" ref="Z33:Z35" si="3">V33*F33</f>
        <v>0</v>
      </c>
      <c r="AA33" s="124"/>
      <c r="AB33" s="125"/>
    </row>
    <row r="34" spans="2:28" x14ac:dyDescent="0.15">
      <c r="B34" s="119"/>
      <c r="C34" s="120"/>
      <c r="D34" s="120"/>
      <c r="F34" s="121"/>
      <c r="G34" s="121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V34" s="127"/>
      <c r="W34" s="127"/>
      <c r="X34" s="127"/>
      <c r="Z34" s="128">
        <f t="shared" si="3"/>
        <v>0</v>
      </c>
      <c r="AA34" s="128"/>
      <c r="AB34" s="129"/>
    </row>
    <row r="35" spans="2:28" ht="15" customHeight="1" x14ac:dyDescent="0.15">
      <c r="B35" s="135"/>
      <c r="C35" s="136"/>
      <c r="D35" s="136"/>
      <c r="E35" s="63"/>
      <c r="F35" s="137"/>
      <c r="G35" s="137"/>
      <c r="H35" s="63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63"/>
      <c r="V35" s="154"/>
      <c r="W35" s="154"/>
      <c r="X35" s="154"/>
      <c r="Y35" s="63"/>
      <c r="Z35" s="162">
        <f t="shared" si="3"/>
        <v>0</v>
      </c>
      <c r="AA35" s="162"/>
      <c r="AB35" s="163"/>
    </row>
    <row r="36" spans="2:28" x14ac:dyDescent="0.15">
      <c r="B36" s="119"/>
      <c r="C36" s="120"/>
      <c r="D36" s="120"/>
      <c r="F36" s="121"/>
      <c r="G36" s="121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64"/>
      <c r="V36" s="123"/>
      <c r="W36" s="123"/>
      <c r="X36" s="123"/>
      <c r="Z36" s="124">
        <f t="shared" si="2"/>
        <v>0</v>
      </c>
      <c r="AA36" s="124"/>
      <c r="AB36" s="125"/>
    </row>
    <row r="37" spans="2:28" x14ac:dyDescent="0.15">
      <c r="B37" s="119"/>
      <c r="C37" s="120"/>
      <c r="D37" s="120"/>
      <c r="F37" s="121"/>
      <c r="G37" s="121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V37" s="127"/>
      <c r="W37" s="127"/>
      <c r="X37" s="127"/>
      <c r="Z37" s="128">
        <f t="shared" si="2"/>
        <v>0</v>
      </c>
      <c r="AA37" s="128"/>
      <c r="AB37" s="129"/>
    </row>
    <row r="38" spans="2:28" ht="15" customHeight="1" x14ac:dyDescent="0.15">
      <c r="B38" s="135"/>
      <c r="C38" s="136"/>
      <c r="D38" s="136"/>
      <c r="E38" s="63"/>
      <c r="F38" s="137"/>
      <c r="G38" s="137"/>
      <c r="H38" s="63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63"/>
      <c r="V38" s="154"/>
      <c r="W38" s="154"/>
      <c r="X38" s="154"/>
      <c r="Y38" s="63"/>
      <c r="Z38" s="162">
        <f t="shared" si="2"/>
        <v>0</v>
      </c>
      <c r="AA38" s="162"/>
      <c r="AB38" s="163"/>
    </row>
    <row r="39" spans="2:28" x14ac:dyDescent="0.15">
      <c r="B39" s="119"/>
      <c r="C39" s="120"/>
      <c r="D39" s="120"/>
      <c r="F39" s="121"/>
      <c r="G39" s="121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V39" s="123"/>
      <c r="W39" s="123"/>
      <c r="X39" s="123"/>
      <c r="Z39" s="124">
        <f t="shared" si="2"/>
        <v>0</v>
      </c>
      <c r="AA39" s="124"/>
      <c r="AB39" s="125"/>
    </row>
    <row r="40" spans="2:28" x14ac:dyDescent="0.15">
      <c r="B40" s="119"/>
      <c r="C40" s="120"/>
      <c r="D40" s="120"/>
      <c r="F40" s="121"/>
      <c r="G40" s="121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V40" s="127"/>
      <c r="W40" s="127"/>
      <c r="X40" s="127"/>
      <c r="Z40" s="128">
        <f t="shared" si="2"/>
        <v>0</v>
      </c>
      <c r="AA40" s="128"/>
      <c r="AB40" s="129"/>
    </row>
    <row r="41" spans="2:28" ht="15.75" customHeight="1" thickBot="1" x14ac:dyDescent="0.2">
      <c r="B41" s="171"/>
      <c r="C41" s="160"/>
      <c r="D41" s="160"/>
      <c r="E41" s="65"/>
      <c r="F41" s="172">
        <v>1</v>
      </c>
      <c r="G41" s="172"/>
      <c r="H41" s="65"/>
      <c r="I41" s="174" t="s">
        <v>156</v>
      </c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65"/>
      <c r="V41" s="127"/>
      <c r="W41" s="127"/>
      <c r="X41" s="127"/>
      <c r="Z41" s="128">
        <f t="shared" si="2"/>
        <v>0</v>
      </c>
      <c r="AA41" s="128"/>
      <c r="AB41" s="129"/>
    </row>
    <row r="42" spans="2:28" ht="14" thickBot="1" x14ac:dyDescent="0.2">
      <c r="V42" s="173" t="s">
        <v>339</v>
      </c>
      <c r="W42" s="174"/>
      <c r="X42" s="174"/>
      <c r="Y42" s="66"/>
      <c r="Z42" s="175">
        <f>SUM(Z30:AB41)</f>
        <v>0</v>
      </c>
      <c r="AA42" s="175"/>
      <c r="AB42" s="176"/>
    </row>
    <row r="43" spans="2:28" ht="12" customHeight="1" thickBot="1" x14ac:dyDescent="0.2">
      <c r="C43" s="68" t="str">
        <f>IF(Z42&lt;&gt;P49,"FUNDING INFORMATION MUST MATCH TOTAL","")</f>
        <v/>
      </c>
      <c r="V43" s="60"/>
      <c r="W43" s="60"/>
      <c r="X43" s="60"/>
      <c r="Y43" s="60"/>
      <c r="Z43" s="67"/>
      <c r="AA43" s="67"/>
      <c r="AB43" s="67"/>
    </row>
    <row r="44" spans="2:28" x14ac:dyDescent="0.15">
      <c r="B44" s="84"/>
      <c r="C44" s="142" t="s">
        <v>334</v>
      </c>
      <c r="D44" s="142"/>
      <c r="E44" s="62"/>
      <c r="F44" s="142" t="s">
        <v>14</v>
      </c>
      <c r="G44" s="142"/>
      <c r="H44" s="62"/>
      <c r="I44" s="142" t="s">
        <v>33</v>
      </c>
      <c r="J44" s="142"/>
      <c r="K44" s="142"/>
      <c r="L44" s="62"/>
      <c r="M44" s="142" t="s">
        <v>335</v>
      </c>
      <c r="N44" s="142"/>
      <c r="O44" s="62"/>
      <c r="P44" s="142" t="s">
        <v>336</v>
      </c>
      <c r="Q44" s="142"/>
      <c r="R44" s="143"/>
      <c r="T44" s="84" t="s">
        <v>420</v>
      </c>
      <c r="U44" s="62"/>
      <c r="V44" s="62"/>
      <c r="W44" s="62"/>
      <c r="X44" s="139" t="str">
        <f>IFERROR(VLOOKUP($D$20,'Lookup Info'!$A$2:$G$113,5,0),"")</f>
        <v/>
      </c>
      <c r="Y44" s="139"/>
      <c r="Z44" s="139"/>
      <c r="AA44" s="139"/>
      <c r="AB44" s="140"/>
    </row>
    <row r="45" spans="2:28" x14ac:dyDescent="0.15">
      <c r="B45" s="85">
        <v>1</v>
      </c>
      <c r="C45" s="120"/>
      <c r="D45" s="120"/>
      <c r="F45" s="120"/>
      <c r="G45" s="120"/>
      <c r="I45" s="120"/>
      <c r="J45" s="120"/>
      <c r="K45" s="120"/>
      <c r="M45" s="150"/>
      <c r="N45" s="150"/>
      <c r="O45" s="57"/>
      <c r="P45" s="152"/>
      <c r="Q45" s="152"/>
      <c r="R45" s="153"/>
      <c r="T45" s="75" t="s">
        <v>418</v>
      </c>
      <c r="X45" s="141" t="str">
        <f>IFERROR(VLOOKUP($D$20,'Lookup Info'!$A$2:$G$113,6,0),"")</f>
        <v/>
      </c>
      <c r="Y45" s="141"/>
      <c r="Z45" s="141"/>
      <c r="AA45" s="141"/>
      <c r="AB45" s="89"/>
    </row>
    <row r="46" spans="2:28" x14ac:dyDescent="0.15">
      <c r="B46" s="85">
        <v>2</v>
      </c>
      <c r="C46" s="136"/>
      <c r="D46" s="136"/>
      <c r="F46" s="136"/>
      <c r="G46" s="136"/>
      <c r="I46" s="136"/>
      <c r="J46" s="136"/>
      <c r="K46" s="136"/>
      <c r="M46" s="149"/>
      <c r="N46" s="149"/>
      <c r="P46" s="154"/>
      <c r="Q46" s="154"/>
      <c r="R46" s="155"/>
      <c r="T46" s="75" t="s">
        <v>419</v>
      </c>
      <c r="X46" s="141" t="str">
        <f>IFERROR(VLOOKUP($D$20,'Lookup Info'!$A$2:$G$113,7,0),"")</f>
        <v/>
      </c>
      <c r="Y46" s="141"/>
      <c r="Z46" s="141"/>
      <c r="AA46" s="141"/>
      <c r="AB46" s="76"/>
    </row>
    <row r="47" spans="2:28" x14ac:dyDescent="0.15">
      <c r="B47" s="85">
        <v>3</v>
      </c>
      <c r="C47" s="120"/>
      <c r="D47" s="120"/>
      <c r="F47" s="120"/>
      <c r="G47" s="120"/>
      <c r="I47" s="120"/>
      <c r="J47" s="120"/>
      <c r="K47" s="120"/>
      <c r="M47" s="150"/>
      <c r="N47" s="150"/>
      <c r="P47" s="127"/>
      <c r="Q47" s="127"/>
      <c r="R47" s="156"/>
      <c r="T47" s="75"/>
      <c r="AB47" s="76"/>
    </row>
    <row r="48" spans="2:28" ht="13.5" customHeight="1" thickBot="1" x14ac:dyDescent="0.2">
      <c r="B48" s="86">
        <v>4</v>
      </c>
      <c r="C48" s="148"/>
      <c r="D48" s="148"/>
      <c r="E48" s="65"/>
      <c r="F48" s="148"/>
      <c r="G48" s="148"/>
      <c r="H48" s="65"/>
      <c r="I48" s="148"/>
      <c r="J48" s="148"/>
      <c r="K48" s="148"/>
      <c r="L48" s="65"/>
      <c r="M48" s="151"/>
      <c r="N48" s="151"/>
      <c r="P48" s="157"/>
      <c r="Q48" s="157"/>
      <c r="R48" s="158"/>
      <c r="T48" s="165" t="s">
        <v>622</v>
      </c>
      <c r="U48" s="166"/>
      <c r="V48" s="166"/>
      <c r="W48" s="166"/>
      <c r="X48" s="166"/>
      <c r="Y48" s="166"/>
      <c r="Z48" s="166"/>
      <c r="AA48" s="166"/>
      <c r="AB48" s="167"/>
    </row>
    <row r="49" spans="2:28" ht="14" thickBot="1" x14ac:dyDescent="0.2">
      <c r="O49" s="87"/>
      <c r="P49" s="159">
        <f>SUM(P45:R48)</f>
        <v>0</v>
      </c>
      <c r="Q49" s="160"/>
      <c r="R49" s="161"/>
      <c r="T49" s="168"/>
      <c r="U49" s="169"/>
      <c r="V49" s="169"/>
      <c r="W49" s="169"/>
      <c r="X49" s="169"/>
      <c r="Y49" s="169"/>
      <c r="Z49" s="169"/>
      <c r="AA49" s="169"/>
      <c r="AB49" s="170"/>
    </row>
    <row r="50" spans="2:28" x14ac:dyDescent="0.15">
      <c r="P50" s="88"/>
      <c r="Q50" s="83"/>
      <c r="R50" s="83"/>
      <c r="T50" s="90"/>
      <c r="U50" s="90"/>
      <c r="V50" s="90"/>
      <c r="W50" s="90"/>
      <c r="X50" s="90"/>
      <c r="Y50" s="90"/>
      <c r="Z50" s="90"/>
      <c r="AA50" s="90"/>
      <c r="AB50" s="90"/>
    </row>
    <row r="51" spans="2:28" ht="23" customHeight="1" x14ac:dyDescent="0.15">
      <c r="B51" s="186" t="s">
        <v>623</v>
      </c>
      <c r="C51" s="186"/>
      <c r="D51" s="186"/>
      <c r="E51" s="186"/>
      <c r="F51" s="186"/>
      <c r="G51" s="186"/>
      <c r="H51" s="186"/>
      <c r="I51" s="186"/>
      <c r="J51" s="186"/>
      <c r="K51" s="186"/>
      <c r="L51" s="186"/>
      <c r="M51" s="186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</row>
    <row r="52" spans="2:28" ht="15" customHeight="1" x14ac:dyDescent="0.15">
      <c r="B52" s="147" t="str">
        <f>IF(S20="","",S20)</f>
        <v/>
      </c>
      <c r="C52" s="147"/>
      <c r="D52" s="147"/>
      <c r="E52" s="147"/>
      <c r="J52" s="57"/>
    </row>
    <row r="53" spans="2:28" ht="15" customHeight="1" x14ac:dyDescent="0.15">
      <c r="B53" s="193" t="str">
        <f>IFERROR(VLOOKUP(D20,'Lookup Info'!A2:G158,4,0)&amp;"-Budget Manager","Budget Manager")</f>
        <v>Budget Manager</v>
      </c>
      <c r="C53" s="193"/>
      <c r="D53" s="193"/>
      <c r="E53" s="193"/>
      <c r="F53" s="193"/>
      <c r="G53" s="193"/>
      <c r="H53" s="193"/>
      <c r="I53" s="193"/>
      <c r="S53" s="83"/>
      <c r="T53" s="83"/>
      <c r="U53" s="83"/>
      <c r="V53" s="83"/>
      <c r="W53" s="83"/>
      <c r="Y53" s="194"/>
      <c r="Z53" s="194"/>
      <c r="AA53" s="194"/>
      <c r="AB53" s="194"/>
    </row>
    <row r="54" spans="2:28" ht="15" customHeight="1" x14ac:dyDescent="0.15">
      <c r="B54" s="186" t="str">
        <f>IF(Z42&gt;=2500,"Cabinet Member Signature Required","")</f>
        <v/>
      </c>
      <c r="C54" s="186"/>
      <c r="D54" s="186"/>
      <c r="E54" s="186"/>
      <c r="F54" s="186"/>
      <c r="G54" s="186"/>
      <c r="H54" s="186"/>
      <c r="I54" s="186"/>
      <c r="J54" s="57"/>
      <c r="X54" s="57"/>
      <c r="Y54" s="192"/>
      <c r="Z54" s="192"/>
      <c r="AA54" s="192"/>
      <c r="AB54" s="192"/>
    </row>
    <row r="55" spans="2:28" ht="15" customHeight="1" x14ac:dyDescent="0.15">
      <c r="B55" s="186" t="str">
        <f>IF(Z42&gt;=10000,"CFO Signature Required","")</f>
        <v/>
      </c>
      <c r="C55" s="186"/>
      <c r="D55" s="186"/>
      <c r="E55" s="186"/>
      <c r="F55" s="186"/>
      <c r="G55" s="186"/>
      <c r="H55" s="186"/>
      <c r="I55" s="186"/>
      <c r="S55" s="83"/>
      <c r="T55" s="83"/>
      <c r="U55" s="83"/>
      <c r="V55" s="83"/>
      <c r="W55" s="83"/>
      <c r="Y55" s="194"/>
      <c r="Z55" s="194"/>
      <c r="AA55" s="194"/>
      <c r="AB55" s="194"/>
    </row>
    <row r="56" spans="2:28" ht="15" customHeight="1" x14ac:dyDescent="0.15">
      <c r="B56" s="186" t="str">
        <f>IF(Z42&gt;=50000,"President Signature Required","")</f>
        <v/>
      </c>
      <c r="C56" s="186"/>
      <c r="D56" s="186"/>
      <c r="E56" s="186"/>
      <c r="F56" s="186"/>
      <c r="G56" s="186"/>
      <c r="H56" s="186"/>
      <c r="I56" s="186"/>
      <c r="J56" s="57"/>
      <c r="X56" s="57"/>
      <c r="Y56" s="192"/>
      <c r="Z56" s="192"/>
      <c r="AA56" s="192"/>
      <c r="AB56" s="192"/>
    </row>
    <row r="57" spans="2:28" x14ac:dyDescent="0.15">
      <c r="B57" s="186" t="str">
        <f>IF(Z42&gt;=100000,"BOG Approval Required","")</f>
        <v/>
      </c>
      <c r="C57" s="186"/>
      <c r="D57" s="186"/>
      <c r="E57" s="186"/>
      <c r="F57" s="186"/>
      <c r="G57" s="186"/>
      <c r="H57" s="186"/>
      <c r="I57" s="186"/>
    </row>
  </sheetData>
  <sheetProtection algorithmName="SHA-512" hashValue="C2XADaD7j+qvZZ9Cn82L3JpnjZiy8129a2ORALYHniOjdXtQQQHCmQZIDU9qMsXygbX18o06zTMaYbDqHHEiUA==" saltValue="KdlqQHDTycz/oikxF2KeXw==" spinCount="100000" sheet="1" objects="1" scenarios="1"/>
  <mergeCells count="130">
    <mergeCell ref="B57:I57"/>
    <mergeCell ref="B54:I54"/>
    <mergeCell ref="B56:I56"/>
    <mergeCell ref="Y56:AB56"/>
    <mergeCell ref="I45:K45"/>
    <mergeCell ref="B38:D38"/>
    <mergeCell ref="B53:I53"/>
    <mergeCell ref="Y53:AB53"/>
    <mergeCell ref="B55:I55"/>
    <mergeCell ref="Y54:AB54"/>
    <mergeCell ref="Y55:AB55"/>
    <mergeCell ref="E8:N8"/>
    <mergeCell ref="S8:AB8"/>
    <mergeCell ref="S10:AB10"/>
    <mergeCell ref="E12:N12"/>
    <mergeCell ref="S12:AB12"/>
    <mergeCell ref="B22:D22"/>
    <mergeCell ref="E22:L22"/>
    <mergeCell ref="E24:L24"/>
    <mergeCell ref="E26:L26"/>
    <mergeCell ref="E10:N10"/>
    <mergeCell ref="U14:W14"/>
    <mergeCell ref="H20:N20"/>
    <mergeCell ref="S20:AB20"/>
    <mergeCell ref="S22:AB22"/>
    <mergeCell ref="D20:F20"/>
    <mergeCell ref="X14:Y14"/>
    <mergeCell ref="U16:AB16"/>
    <mergeCell ref="B17:AB17"/>
    <mergeCell ref="T48:AB49"/>
    <mergeCell ref="B41:D41"/>
    <mergeCell ref="F41:G41"/>
    <mergeCell ref="V37:X37"/>
    <mergeCell ref="Z37:AB37"/>
    <mergeCell ref="B37:D37"/>
    <mergeCell ref="F37:G37"/>
    <mergeCell ref="V38:X38"/>
    <mergeCell ref="Z38:AB38"/>
    <mergeCell ref="V39:X39"/>
    <mergeCell ref="Z39:AB39"/>
    <mergeCell ref="V40:X40"/>
    <mergeCell ref="Z40:AB40"/>
    <mergeCell ref="V41:X41"/>
    <mergeCell ref="Z41:AB41"/>
    <mergeCell ref="V42:X42"/>
    <mergeCell ref="Z42:AB42"/>
    <mergeCell ref="F47:G47"/>
    <mergeCell ref="I44:K44"/>
    <mergeCell ref="F38:G38"/>
    <mergeCell ref="B39:D39"/>
    <mergeCell ref="I41:T41"/>
    <mergeCell ref="M45:N45"/>
    <mergeCell ref="B52:E52"/>
    <mergeCell ref="F48:G48"/>
    <mergeCell ref="I46:K46"/>
    <mergeCell ref="I47:K47"/>
    <mergeCell ref="I48:K48"/>
    <mergeCell ref="M46:N46"/>
    <mergeCell ref="M47:N47"/>
    <mergeCell ref="M48:N48"/>
    <mergeCell ref="P45:R45"/>
    <mergeCell ref="P46:R46"/>
    <mergeCell ref="P47:R47"/>
    <mergeCell ref="P48:R48"/>
    <mergeCell ref="P49:R49"/>
    <mergeCell ref="C46:D46"/>
    <mergeCell ref="C47:D47"/>
    <mergeCell ref="C48:D48"/>
    <mergeCell ref="B51:AB51"/>
    <mergeCell ref="I31:T31"/>
    <mergeCell ref="I32:T32"/>
    <mergeCell ref="I36:T36"/>
    <mergeCell ref="I37:T37"/>
    <mergeCell ref="I38:T38"/>
    <mergeCell ref="I39:T39"/>
    <mergeCell ref="I40:T40"/>
    <mergeCell ref="V29:X29"/>
    <mergeCell ref="Z29:AB29"/>
    <mergeCell ref="I35:T35"/>
    <mergeCell ref="Z30:AB30"/>
    <mergeCell ref="V31:X31"/>
    <mergeCell ref="Z31:AB31"/>
    <mergeCell ref="V32:X32"/>
    <mergeCell ref="Z32:AB32"/>
    <mergeCell ref="V36:X36"/>
    <mergeCell ref="Z36:AB36"/>
    <mergeCell ref="V35:X35"/>
    <mergeCell ref="Z35:AB35"/>
    <mergeCell ref="V30:X30"/>
    <mergeCell ref="X44:AB44"/>
    <mergeCell ref="X45:AA45"/>
    <mergeCell ref="X46:AA46"/>
    <mergeCell ref="B35:D35"/>
    <mergeCell ref="F35:G35"/>
    <mergeCell ref="C45:D45"/>
    <mergeCell ref="P44:R44"/>
    <mergeCell ref="F45:G45"/>
    <mergeCell ref="F46:G46"/>
    <mergeCell ref="C44:D44"/>
    <mergeCell ref="F44:G44"/>
    <mergeCell ref="M44:N44"/>
    <mergeCell ref="B36:D36"/>
    <mergeCell ref="F36:G36"/>
    <mergeCell ref="F39:G39"/>
    <mergeCell ref="B40:D40"/>
    <mergeCell ref="F40:G40"/>
    <mergeCell ref="B1:M2"/>
    <mergeCell ref="B3:M3"/>
    <mergeCell ref="B4:M4"/>
    <mergeCell ref="B33:D33"/>
    <mergeCell ref="F33:G33"/>
    <mergeCell ref="I33:T33"/>
    <mergeCell ref="V33:X33"/>
    <mergeCell ref="Z33:AB33"/>
    <mergeCell ref="B34:D34"/>
    <mergeCell ref="F34:G34"/>
    <mergeCell ref="I34:T34"/>
    <mergeCell ref="V34:X34"/>
    <mergeCell ref="Z34:AB34"/>
    <mergeCell ref="B29:D29"/>
    <mergeCell ref="F29:G29"/>
    <mergeCell ref="B30:D30"/>
    <mergeCell ref="F30:G30"/>
    <mergeCell ref="B31:D31"/>
    <mergeCell ref="F31:G31"/>
    <mergeCell ref="B32:D32"/>
    <mergeCell ref="F32:G32"/>
    <mergeCell ref="R5:AB5"/>
    <mergeCell ref="I29:T29"/>
    <mergeCell ref="I30:T30"/>
  </mergeCells>
  <conditionalFormatting sqref="C45">
    <cfRule type="expression" dxfId="34" priority="60">
      <formula>C45=""</formula>
    </cfRule>
  </conditionalFormatting>
  <conditionalFormatting sqref="D20:E20">
    <cfRule type="expression" dxfId="33" priority="113">
      <formula>D20=""</formula>
    </cfRule>
  </conditionalFormatting>
  <conditionalFormatting sqref="E8">
    <cfRule type="expression" dxfId="32" priority="93">
      <formula>E8=""</formula>
    </cfRule>
  </conditionalFormatting>
  <conditionalFormatting sqref="E10">
    <cfRule type="expression" dxfId="31" priority="55">
      <formula>E10=""</formula>
    </cfRule>
  </conditionalFormatting>
  <conditionalFormatting sqref="E12">
    <cfRule type="expression" dxfId="30" priority="90">
      <formula>E12=""</formula>
    </cfRule>
  </conditionalFormatting>
  <conditionalFormatting sqref="E22">
    <cfRule type="expression" dxfId="29" priority="87">
      <formula>E22=""</formula>
    </cfRule>
  </conditionalFormatting>
  <conditionalFormatting sqref="F30:F41">
    <cfRule type="expression" dxfId="28" priority="8">
      <formula>AND(AC30&lt;&gt;0,F30="")</formula>
    </cfRule>
  </conditionalFormatting>
  <conditionalFormatting sqref="F30:G30">
    <cfRule type="expression" dxfId="27" priority="4">
      <formula>F30=""</formula>
    </cfRule>
  </conditionalFormatting>
  <conditionalFormatting sqref="F45:G45">
    <cfRule type="expression" dxfId="26" priority="12">
      <formula>$F$45=""</formula>
    </cfRule>
  </conditionalFormatting>
  <conditionalFormatting sqref="H8">
    <cfRule type="expression" dxfId="25" priority="86">
      <formula>H8=""</formula>
    </cfRule>
  </conditionalFormatting>
  <conditionalFormatting sqref="H10">
    <cfRule type="expression" dxfId="24" priority="54">
      <formula>H10=""</formula>
    </cfRule>
  </conditionalFormatting>
  <conditionalFormatting sqref="H12">
    <cfRule type="expression" dxfId="23" priority="83">
      <formula>H12=""</formula>
    </cfRule>
  </conditionalFormatting>
  <conditionalFormatting sqref="I30">
    <cfRule type="expression" dxfId="22" priority="28">
      <formula>I30=""</formula>
    </cfRule>
  </conditionalFormatting>
  <conditionalFormatting sqref="I45:J45">
    <cfRule type="expression" dxfId="21" priority="59">
      <formula>I45=""</formula>
    </cfRule>
  </conditionalFormatting>
  <conditionalFormatting sqref="I31:T40">
    <cfRule type="expression" dxfId="20" priority="5">
      <formula>AND($F31&lt;&gt;0,I31="")</formula>
    </cfRule>
  </conditionalFormatting>
  <conditionalFormatting sqref="P45:R45">
    <cfRule type="expression" dxfId="19" priority="11">
      <formula>$P$45=""</formula>
    </cfRule>
  </conditionalFormatting>
  <conditionalFormatting sqref="S8">
    <cfRule type="expression" dxfId="18" priority="92">
      <formula>S8=""</formula>
    </cfRule>
  </conditionalFormatting>
  <conditionalFormatting sqref="S10">
    <cfRule type="expression" dxfId="17" priority="91">
      <formula>S10=""</formula>
    </cfRule>
  </conditionalFormatting>
  <conditionalFormatting sqref="S12">
    <cfRule type="expression" dxfId="16" priority="89">
      <formula>S12=""</formula>
    </cfRule>
  </conditionalFormatting>
  <conditionalFormatting sqref="S20">
    <cfRule type="expression" dxfId="15" priority="52">
      <formula>S20=""</formula>
    </cfRule>
  </conditionalFormatting>
  <conditionalFormatting sqref="S22">
    <cfRule type="expression" dxfId="14" priority="50">
      <formula>S22=""</formula>
    </cfRule>
  </conditionalFormatting>
  <conditionalFormatting sqref="U14:W14">
    <cfRule type="expression" dxfId="13" priority="53">
      <formula>U14=""</formula>
    </cfRule>
  </conditionalFormatting>
  <conditionalFormatting sqref="U16:AB16">
    <cfRule type="expression" dxfId="12" priority="2" stopIfTrue="1">
      <formula>AND($U$14="No",$U$16="")</formula>
    </cfRule>
    <cfRule type="expression" dxfId="11" priority="3">
      <formula>$U$14="No"</formula>
    </cfRule>
  </conditionalFormatting>
  <conditionalFormatting sqref="V8">
    <cfRule type="expression" dxfId="10" priority="85">
      <formula>V8=""</formula>
    </cfRule>
  </conditionalFormatting>
  <conditionalFormatting sqref="V10">
    <cfRule type="expression" dxfId="9" priority="84">
      <formula>V10=""</formula>
    </cfRule>
  </conditionalFormatting>
  <conditionalFormatting sqref="V12">
    <cfRule type="expression" dxfId="8" priority="82">
      <formula>V12=""</formula>
    </cfRule>
  </conditionalFormatting>
  <conditionalFormatting sqref="V20">
    <cfRule type="expression" dxfId="7" priority="51">
      <formula>V20=""</formula>
    </cfRule>
  </conditionalFormatting>
  <conditionalFormatting sqref="V22">
    <cfRule type="expression" dxfId="6" priority="49">
      <formula>V22=""</formula>
    </cfRule>
  </conditionalFormatting>
  <conditionalFormatting sqref="V41:X41">
    <cfRule type="expression" dxfId="5" priority="32">
      <formula>$V$41=""</formula>
    </cfRule>
  </conditionalFormatting>
  <conditionalFormatting sqref="Y54">
    <cfRule type="expression" dxfId="4" priority="21">
      <formula>$Z$42&gt;10000</formula>
    </cfRule>
  </conditionalFormatting>
  <conditionalFormatting sqref="Y56">
    <cfRule type="expression" dxfId="3" priority="20">
      <formula>$Z$42&gt;50000</formula>
    </cfRule>
  </conditionalFormatting>
  <conditionalFormatting sqref="Z33:Z38">
    <cfRule type="expression" dxfId="2" priority="6">
      <formula>AND($F33&lt;&gt;0,Z33="")</formula>
    </cfRule>
  </conditionalFormatting>
  <conditionalFormatting sqref="Z41:Z43">
    <cfRule type="expression" dxfId="1" priority="33">
      <formula>AND($F41&lt;&gt;0,Z41="")</formula>
    </cfRule>
  </conditionalFormatting>
  <conditionalFormatting sqref="AH45">
    <cfRule type="expression" dxfId="0" priority="58">
      <formula>AH45=""</formula>
    </cfRule>
  </conditionalFormatting>
  <dataValidations count="8">
    <dataValidation type="list" allowBlank="1" showInputMessage="1" showErrorMessage="1" sqref="D20 F9:G9 T9:U9 F15:G15 T13:U13 F13:G13 F6:G6 F21:G21 T21:U21 F23:G23 T23:U23 E25:F25 F45:G45" xr:uid="{00000000-0002-0000-0100-000000000000}">
      <formula1>Dept_Numbers</formula1>
    </dataValidation>
    <dataValidation type="list" allowBlank="1" showInputMessage="1" showErrorMessage="1" sqref="E24 E26" xr:uid="{00000000-0002-0000-0100-000002000000}">
      <formula1>LineItem_Numbers</formula1>
    </dataValidation>
    <dataValidation type="list" allowBlank="1" showInputMessage="1" showErrorMessage="1" sqref="E22 AC21 AC9 AC23" xr:uid="{00000000-0002-0000-0100-000003000000}">
      <formula1>Locations</formula1>
    </dataValidation>
    <dataValidation type="list" allowBlank="1" showInputMessage="1" showErrorMessage="1" sqref="M45:M48" xr:uid="{00000000-0002-0000-0100-000004000000}">
      <formula1>Detail_Code_Numbers</formula1>
    </dataValidation>
    <dataValidation type="list" allowBlank="1" showInputMessage="1" showErrorMessage="1" sqref="U14:W14" xr:uid="{6A726B88-4C15-4323-84A7-C4EDD8C0952D}">
      <formula1>"Yes,No"</formula1>
    </dataValidation>
    <dataValidation type="list" allowBlank="1" showInputMessage="1" showErrorMessage="1" sqref="C46:D48" xr:uid="{9589DDE5-AA56-4E9E-B4CD-23647270706F}">
      <formula1>"2600,2700,2800,4731"</formula1>
    </dataValidation>
    <dataValidation type="list" allowBlank="1" showInputMessage="1" showErrorMessage="1" sqref="I45:K48" xr:uid="{D5E81EAD-7EF3-4A0E-877D-358B7556F455}">
      <formula1>LineItems</formula1>
    </dataValidation>
    <dataValidation type="list" allowBlank="1" showInputMessage="1" showErrorMessage="1" sqref="C45:D45" xr:uid="{0023474F-5BD1-4DB7-B34B-A4FC7A9BD1B9}">
      <formula1>"2600,2700,4800,3100,3110"</formula1>
    </dataValidation>
  </dataValidations>
  <pageMargins left="0.5" right="0.5" top="0.5" bottom="0.25" header="0.3" footer="0.3"/>
  <pageSetup scale="90" orientation="portrait" horizontalDpi="300" verticalDpi="300" r:id="rId1"/>
  <rowBreaks count="1" manualBreakCount="1">
    <brk id="57" max="2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8"/>
  <sheetViews>
    <sheetView view="pageBreakPreview" zoomScaleNormal="100" zoomScaleSheetLayoutView="100" workbookViewId="0">
      <selection activeCell="B24" sqref="B24"/>
    </sheetView>
  </sheetViews>
  <sheetFormatPr baseColWidth="10" defaultColWidth="9.1640625" defaultRowHeight="16" x14ac:dyDescent="0.2"/>
  <cols>
    <col min="1" max="1" width="3.1640625" style="36" customWidth="1"/>
    <col min="2" max="3" width="11.83203125" style="36" customWidth="1"/>
    <col min="4" max="4" width="12.83203125" style="36" bestFit="1" customWidth="1"/>
    <col min="5" max="16384" width="9.1640625" style="36"/>
  </cols>
  <sheetData>
    <row r="1" spans="1:9" x14ac:dyDescent="0.2">
      <c r="F1" s="196" t="s">
        <v>203</v>
      </c>
      <c r="G1" s="196"/>
      <c r="H1" s="196"/>
      <c r="I1" s="196"/>
    </row>
    <row r="2" spans="1:9" ht="15.5" customHeight="1" x14ac:dyDescent="0.2">
      <c r="F2" s="196"/>
      <c r="G2" s="196"/>
      <c r="H2" s="196"/>
      <c r="I2" s="196"/>
    </row>
    <row r="3" spans="1:9" ht="15.5" customHeight="1" x14ac:dyDescent="0.2">
      <c r="F3" s="196"/>
      <c r="G3" s="196"/>
      <c r="H3" s="196"/>
      <c r="I3" s="196"/>
    </row>
    <row r="4" spans="1:9" ht="15.5" customHeight="1" x14ac:dyDescent="0.2">
      <c r="F4" s="196"/>
      <c r="G4" s="196"/>
      <c r="H4" s="196"/>
      <c r="I4" s="196"/>
    </row>
    <row r="6" spans="1:9" x14ac:dyDescent="0.2">
      <c r="A6" s="36" t="s">
        <v>202</v>
      </c>
    </row>
    <row r="7" spans="1:9" ht="5" customHeight="1" x14ac:dyDescent="0.2"/>
    <row r="8" spans="1:9" x14ac:dyDescent="0.2">
      <c r="B8" s="36" t="s">
        <v>14</v>
      </c>
      <c r="C8" s="36">
        <f>Requisition!D20</f>
        <v>0</v>
      </c>
    </row>
    <row r="9" spans="1:9" ht="5" customHeight="1" x14ac:dyDescent="0.2"/>
    <row r="10" spans="1:9" x14ac:dyDescent="0.2">
      <c r="B10" s="36" t="s">
        <v>138</v>
      </c>
      <c r="C10" s="36">
        <f>Requisition!C45</f>
        <v>0</v>
      </c>
    </row>
    <row r="11" spans="1:9" ht="5" customHeight="1" x14ac:dyDescent="0.2"/>
    <row r="12" spans="1:9" x14ac:dyDescent="0.2">
      <c r="B12" s="36" t="s">
        <v>32</v>
      </c>
      <c r="C12" s="36">
        <f>Requisition!I45</f>
        <v>0</v>
      </c>
    </row>
    <row r="13" spans="1:9" ht="5" customHeight="1" x14ac:dyDescent="0.2"/>
    <row r="14" spans="1:9" x14ac:dyDescent="0.2">
      <c r="B14" s="36" t="s">
        <v>200</v>
      </c>
      <c r="C14" s="41">
        <f>COUNTA(Requisition!#REF!)</f>
        <v>1</v>
      </c>
    </row>
    <row r="15" spans="1:9" ht="5" customHeight="1" x14ac:dyDescent="0.2"/>
    <row r="16" spans="1:9" x14ac:dyDescent="0.2">
      <c r="B16" s="36" t="s">
        <v>201</v>
      </c>
      <c r="C16" s="41">
        <f>SUM(Requisition!F30:G40)</f>
        <v>0</v>
      </c>
    </row>
    <row r="17" spans="1:3" ht="5" customHeight="1" x14ac:dyDescent="0.2"/>
    <row r="18" spans="1:3" x14ac:dyDescent="0.2">
      <c r="B18" s="36" t="s">
        <v>10</v>
      </c>
      <c r="C18" s="43">
        <f>Requisition!Z42</f>
        <v>0</v>
      </c>
    </row>
    <row r="19" spans="1:3" ht="5" customHeight="1" x14ac:dyDescent="0.2"/>
    <row r="20" spans="1:3" x14ac:dyDescent="0.2">
      <c r="B20" s="36" t="s">
        <v>8</v>
      </c>
      <c r="C20" s="36">
        <f>Requisition!W20</f>
        <v>0</v>
      </c>
    </row>
    <row r="22" spans="1:3" x14ac:dyDescent="0.2">
      <c r="A22" s="42" t="s">
        <v>177</v>
      </c>
    </row>
    <row r="23" spans="1:3" ht="17" thickBot="1" x14ac:dyDescent="0.25"/>
    <row r="24" spans="1:3" ht="17" thickBot="1" x14ac:dyDescent="0.25">
      <c r="A24" s="37"/>
      <c r="B24" s="38" t="s">
        <v>178</v>
      </c>
    </row>
    <row r="25" spans="1:3" ht="17" thickBot="1" x14ac:dyDescent="0.25"/>
    <row r="26" spans="1:3" ht="17" thickBot="1" x14ac:dyDescent="0.25">
      <c r="A26" s="37"/>
      <c r="B26" s="38" t="s">
        <v>179</v>
      </c>
    </row>
    <row r="27" spans="1:3" ht="17" thickBot="1" x14ac:dyDescent="0.25"/>
    <row r="28" spans="1:3" ht="17" thickBot="1" x14ac:dyDescent="0.25">
      <c r="A28" s="37"/>
      <c r="B28" s="38" t="str">
        <f>"Cabinet member signature "&amp;IF(C18&gt;=2500,"required","not required")</f>
        <v>Cabinet member signature not required</v>
      </c>
    </row>
    <row r="29" spans="1:3" ht="17" thickBot="1" x14ac:dyDescent="0.25"/>
    <row r="30" spans="1:3" ht="17" thickBot="1" x14ac:dyDescent="0.25">
      <c r="A30" s="37"/>
      <c r="B30" s="38" t="str">
        <f>"CFO signature "&amp;IF(C18&gt;=10000,"will be affixed when sent to the Business Office","not required")</f>
        <v>CFO signature not required</v>
      </c>
    </row>
    <row r="31" spans="1:3" ht="17" thickBot="1" x14ac:dyDescent="0.25"/>
    <row r="32" spans="1:3" ht="17" thickBot="1" x14ac:dyDescent="0.25">
      <c r="A32" s="37"/>
      <c r="B32" s="38" t="str">
        <f>"President signature "&amp;IF(C18&gt;=50000,"will be affixed when sent to the Business Office","not required")</f>
        <v>President signature not required</v>
      </c>
    </row>
    <row r="33" spans="1:9" ht="17" thickBot="1" x14ac:dyDescent="0.25">
      <c r="B33" s="38"/>
    </row>
    <row r="34" spans="1:9" ht="17" thickBot="1" x14ac:dyDescent="0.25">
      <c r="A34" s="37"/>
      <c r="B34" s="38" t="str">
        <f>IF(C18&lt;2500,"One valid quote is attached","Three valid quoates are attached")</f>
        <v>One valid quote is attached</v>
      </c>
    </row>
    <row r="35" spans="1:9" x14ac:dyDescent="0.2">
      <c r="B35" s="39" t="str">
        <f>IF(C18&gt;=1000,"IF purchase is a sole source, consult Jeff to provide exception letter","")</f>
        <v/>
      </c>
    </row>
    <row r="36" spans="1:9" x14ac:dyDescent="0.2">
      <c r="B36" s="39" t="str">
        <f>IF(C18&gt;=50000,"RFP process needs to be conducted by the Business Office","")</f>
        <v/>
      </c>
    </row>
    <row r="37" spans="1:9" ht="17" thickBot="1" x14ac:dyDescent="0.25">
      <c r="B37" s="38"/>
    </row>
    <row r="38" spans="1:9" ht="17" thickBot="1" x14ac:dyDescent="0.25">
      <c r="A38" s="37"/>
      <c r="B38" s="38" t="str">
        <f>IFERROR(VLOOKUP($C$12&amp;"-1",$B$52:$C$68,2,0),"")</f>
        <v/>
      </c>
    </row>
    <row r="39" spans="1:9" ht="39.5" customHeight="1" x14ac:dyDescent="0.2">
      <c r="B39" s="195" t="str">
        <f>IFERROR(VLOOKUP($C$12&amp;"-2",$B$52:$C$68,2,0),"")</f>
        <v/>
      </c>
      <c r="C39" s="195"/>
      <c r="D39" s="195"/>
      <c r="E39" s="195"/>
      <c r="F39" s="195"/>
      <c r="G39" s="195"/>
      <c r="H39" s="195"/>
      <c r="I39" s="195"/>
    </row>
    <row r="40" spans="1:9" ht="39.5" customHeight="1" x14ac:dyDescent="0.2">
      <c r="B40" s="195" t="str">
        <f>IFERROR(VLOOKUP($C$12&amp;"-3",$B$52:$C$68,2,0),"")</f>
        <v/>
      </c>
      <c r="C40" s="195"/>
      <c r="D40" s="195"/>
      <c r="E40" s="195"/>
      <c r="F40" s="195"/>
      <c r="G40" s="195"/>
      <c r="H40" s="195"/>
      <c r="I40" s="195"/>
    </row>
    <row r="41" spans="1:9" ht="39.5" customHeight="1" x14ac:dyDescent="0.2">
      <c r="B41" s="195" t="str">
        <f>IFERROR(VLOOKUP($C$12&amp;"-4",$B$52:$C$68,2,0),"")</f>
        <v/>
      </c>
      <c r="C41" s="195"/>
      <c r="D41" s="195"/>
      <c r="E41" s="195"/>
      <c r="F41" s="195"/>
      <c r="G41" s="195"/>
      <c r="H41" s="195"/>
      <c r="I41" s="195"/>
    </row>
    <row r="42" spans="1:9" ht="39.5" customHeight="1" x14ac:dyDescent="0.2">
      <c r="B42" s="195" t="str">
        <f>IFERROR(VLOOKUP($C$12&amp;"-5",$B$52:$C$68,2,0),"")</f>
        <v/>
      </c>
      <c r="C42" s="195"/>
      <c r="D42" s="195"/>
      <c r="E42" s="195"/>
      <c r="F42" s="195"/>
      <c r="G42" s="195"/>
      <c r="H42" s="195"/>
      <c r="I42" s="195"/>
    </row>
    <row r="43" spans="1:9" x14ac:dyDescent="0.2">
      <c r="B43" s="38"/>
    </row>
    <row r="52" spans="2:3" x14ac:dyDescent="0.2">
      <c r="B52" s="36" t="s">
        <v>184</v>
      </c>
      <c r="C52" s="36" t="s">
        <v>204</v>
      </c>
    </row>
    <row r="53" spans="2:3" x14ac:dyDescent="0.2">
      <c r="B53" s="36" t="s">
        <v>185</v>
      </c>
      <c r="C53" s="36" t="s">
        <v>208</v>
      </c>
    </row>
    <row r="54" spans="2:3" x14ac:dyDescent="0.2">
      <c r="B54" s="36" t="s">
        <v>186</v>
      </c>
      <c r="C54" s="40" t="s">
        <v>207</v>
      </c>
    </row>
    <row r="55" spans="2:3" x14ac:dyDescent="0.2">
      <c r="B55" s="36" t="s">
        <v>187</v>
      </c>
      <c r="C55" s="36" t="s">
        <v>196</v>
      </c>
    </row>
    <row r="56" spans="2:3" x14ac:dyDescent="0.2">
      <c r="B56" s="36" t="s">
        <v>188</v>
      </c>
      <c r="C56" s="36" t="s">
        <v>197</v>
      </c>
    </row>
    <row r="60" spans="2:3" x14ac:dyDescent="0.2">
      <c r="B60" s="36" t="s">
        <v>191</v>
      </c>
      <c r="C60" s="36" t="s">
        <v>198</v>
      </c>
    </row>
    <row r="61" spans="2:3" x14ac:dyDescent="0.2">
      <c r="B61" s="36" t="s">
        <v>190</v>
      </c>
      <c r="C61" s="36" t="s">
        <v>180</v>
      </c>
    </row>
    <row r="62" spans="2:3" x14ac:dyDescent="0.2">
      <c r="B62" s="36" t="s">
        <v>189</v>
      </c>
      <c r="C62" s="36" t="s">
        <v>181</v>
      </c>
    </row>
    <row r="64" spans="2:3" x14ac:dyDescent="0.2">
      <c r="B64" s="36" t="s">
        <v>192</v>
      </c>
      <c r="C64" s="36" t="s">
        <v>182</v>
      </c>
    </row>
    <row r="65" spans="2:3" x14ac:dyDescent="0.2">
      <c r="B65" s="36" t="s">
        <v>193</v>
      </c>
      <c r="C65" s="36" t="s">
        <v>206</v>
      </c>
    </row>
    <row r="67" spans="2:3" x14ac:dyDescent="0.2">
      <c r="B67" s="36" t="s">
        <v>194</v>
      </c>
      <c r="C67" s="36" t="s">
        <v>205</v>
      </c>
    </row>
    <row r="68" spans="2:3" x14ac:dyDescent="0.2">
      <c r="B68" s="36" t="s">
        <v>195</v>
      </c>
      <c r="C68" s="36" t="s">
        <v>183</v>
      </c>
    </row>
  </sheetData>
  <sheetProtection algorithmName="SHA-512" hashValue="J3FD0ItZ/aNx7cZEV9zw7GF60JV7IsHdzByjPJ9xNOIWjBmwTJd0J8vh/6vX5+6/2lC2oMDP7NMUEfcswFqXAA==" saltValue="B3pnUDgLFZI4EgCv1qLisg==" spinCount="100000" sheet="1" objects="1" scenarios="1"/>
  <mergeCells count="5">
    <mergeCell ref="B39:I39"/>
    <mergeCell ref="B40:I40"/>
    <mergeCell ref="B41:I41"/>
    <mergeCell ref="B42:I42"/>
    <mergeCell ref="F1:I4"/>
  </mergeCells>
  <pageMargins left="0.7" right="0.7" top="0.75" bottom="0.75" header="0.3" footer="0.3"/>
  <pageSetup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8"/>
  <sheetViews>
    <sheetView view="pageBreakPreview" zoomScale="113" zoomScaleNormal="100" workbookViewId="0">
      <selection activeCell="O18" sqref="O18"/>
    </sheetView>
  </sheetViews>
  <sheetFormatPr baseColWidth="10" defaultColWidth="9.1640625" defaultRowHeight="14" x14ac:dyDescent="0.15"/>
  <cols>
    <col min="1" max="1" width="9.1640625" style="1"/>
    <col min="2" max="2" width="1.5" style="1" customWidth="1"/>
    <col min="3" max="3" width="9.1640625" style="1"/>
    <col min="4" max="4" width="1.5" style="1" customWidth="1"/>
    <col min="5" max="5" width="9.1640625" style="1"/>
    <col min="6" max="6" width="1.5" style="1" customWidth="1"/>
    <col min="7" max="7" width="9.1640625" style="1"/>
    <col min="8" max="8" width="1.5" style="1" customWidth="1"/>
    <col min="9" max="9" width="9.1640625" style="1"/>
    <col min="10" max="10" width="1.5" style="1" customWidth="1"/>
    <col min="11" max="11" width="9.1640625" style="1"/>
    <col min="12" max="12" width="1.5" style="1" customWidth="1"/>
    <col min="13" max="13" width="10.33203125" style="1" customWidth="1"/>
    <col min="14" max="14" width="3.5" style="1" customWidth="1"/>
    <col min="15" max="16384" width="9.1640625" style="1"/>
  </cols>
  <sheetData>
    <row r="1" spans="1:14" ht="14" customHeight="1" x14ac:dyDescent="0.15">
      <c r="A1" s="200" t="s">
        <v>9</v>
      </c>
      <c r="B1" s="200"/>
      <c r="C1" s="200"/>
      <c r="D1" s="200"/>
      <c r="E1" s="200"/>
      <c r="F1" s="200"/>
    </row>
    <row r="2" spans="1:14" ht="14" customHeight="1" x14ac:dyDescent="0.15">
      <c r="A2" s="200"/>
      <c r="B2" s="200"/>
      <c r="C2" s="200"/>
      <c r="D2" s="200"/>
      <c r="E2" s="200"/>
      <c r="F2" s="200"/>
    </row>
    <row r="3" spans="1:14" ht="14" customHeight="1" x14ac:dyDescent="0.15">
      <c r="A3" s="200"/>
      <c r="B3" s="200"/>
      <c r="C3" s="200"/>
      <c r="D3" s="200"/>
      <c r="E3" s="200"/>
      <c r="F3" s="200"/>
    </row>
    <row r="4" spans="1:14" ht="14" customHeight="1" x14ac:dyDescent="0.15">
      <c r="A4" s="200"/>
      <c r="B4" s="200"/>
      <c r="C4" s="200"/>
      <c r="D4" s="200"/>
      <c r="E4" s="200"/>
      <c r="F4" s="200"/>
    </row>
    <row r="6" spans="1:14" ht="14.25" customHeight="1" x14ac:dyDescent="0.15">
      <c r="A6" s="197" t="s">
        <v>618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1:14" ht="14.25" customHeight="1" x14ac:dyDescent="0.15">
      <c r="A7" s="197" t="s">
        <v>617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</row>
    <row r="9" spans="1:14" x14ac:dyDescent="0.15">
      <c r="A9" s="2" t="s">
        <v>1</v>
      </c>
      <c r="B9" s="199"/>
      <c r="C9" s="199"/>
      <c r="D9" s="199"/>
      <c r="E9" s="199"/>
      <c r="F9" s="199"/>
      <c r="G9" s="199"/>
      <c r="H9" s="21"/>
      <c r="I9" s="2" t="s">
        <v>2</v>
      </c>
      <c r="J9" s="21"/>
      <c r="K9" s="199"/>
      <c r="L9" s="199"/>
      <c r="M9" s="199"/>
      <c r="N9" s="199"/>
    </row>
    <row r="11" spans="1:14" x14ac:dyDescent="0.15">
      <c r="A11" s="2" t="s">
        <v>3</v>
      </c>
      <c r="B11" s="199"/>
      <c r="C11" s="199"/>
      <c r="D11" s="199"/>
      <c r="E11" s="199"/>
      <c r="F11" s="199"/>
      <c r="G11" s="199"/>
      <c r="H11" s="21"/>
      <c r="I11" s="2" t="s">
        <v>619</v>
      </c>
      <c r="J11" s="21"/>
      <c r="K11" s="199"/>
      <c r="L11" s="199"/>
      <c r="M11" s="199"/>
      <c r="N11" s="199"/>
    </row>
    <row r="13" spans="1:14" ht="14.25" customHeight="1" x14ac:dyDescent="0.15">
      <c r="A13" s="2" t="s">
        <v>0</v>
      </c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</row>
    <row r="14" spans="1:14" x14ac:dyDescent="0.15"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</row>
    <row r="15" spans="1:14" x14ac:dyDescent="0.15"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</row>
    <row r="16" spans="1:14" x14ac:dyDescent="0.15"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</row>
    <row r="18" spans="1:15" x14ac:dyDescent="0.15">
      <c r="A18" s="2" t="s">
        <v>8</v>
      </c>
      <c r="C18" s="198">
        <f>Requisition!E8</f>
        <v>0</v>
      </c>
      <c r="D18" s="198"/>
      <c r="E18" s="198"/>
      <c r="F18" s="198"/>
      <c r="G18" s="198"/>
      <c r="I18" s="22"/>
      <c r="K18" s="22"/>
      <c r="M18" s="22"/>
    </row>
    <row r="19" spans="1:15" ht="15" thickBot="1" x14ac:dyDescent="0.2"/>
    <row r="20" spans="1:15" ht="31" thickBot="1" x14ac:dyDescent="0.2">
      <c r="A20" s="9" t="s">
        <v>6</v>
      </c>
      <c r="B20" s="10"/>
      <c r="C20" s="11" t="s">
        <v>7</v>
      </c>
      <c r="D20" s="10"/>
      <c r="E20" s="12" t="s">
        <v>4</v>
      </c>
      <c r="F20" s="10"/>
      <c r="G20" s="10"/>
      <c r="H20" s="10"/>
      <c r="I20" s="13"/>
      <c r="J20" s="10"/>
      <c r="K20" s="13"/>
      <c r="L20" s="10"/>
      <c r="M20" s="10" t="s">
        <v>5</v>
      </c>
      <c r="N20" s="14"/>
      <c r="O20" s="22"/>
    </row>
    <row r="21" spans="1:15" x14ac:dyDescent="0.15">
      <c r="A21" s="15" t="str">
        <f>IF(Requisition!F30="","",Requisition!F30)</f>
        <v/>
      </c>
      <c r="C21" s="4" t="str">
        <f>IF(Requisition!V30="","",Requisition!V30)</f>
        <v/>
      </c>
      <c r="E21" s="197" t="str">
        <f>IF(Requisition!I30="","",Requisition!I30)</f>
        <v/>
      </c>
      <c r="F21" s="197"/>
      <c r="G21" s="197"/>
      <c r="H21" s="197"/>
      <c r="I21" s="197"/>
      <c r="J21" s="197"/>
      <c r="K21" s="197"/>
      <c r="M21" s="4" t="str">
        <f t="shared" ref="M21:M22" si="0">IFERROR(A21*C21,"")</f>
        <v/>
      </c>
      <c r="N21" s="16"/>
    </row>
    <row r="22" spans="1:15" x14ac:dyDescent="0.15">
      <c r="A22" s="15" t="str">
        <f>IF(Requisition!F31="","",Requisition!F31)</f>
        <v/>
      </c>
      <c r="C22" s="5" t="str">
        <f>IF(Requisition!V31="","",Requisition!V31)</f>
        <v/>
      </c>
      <c r="E22" s="197" t="str">
        <f>IF(Requisition!I31="","",Requisition!I31)</f>
        <v/>
      </c>
      <c r="F22" s="197"/>
      <c r="G22" s="197"/>
      <c r="H22" s="197"/>
      <c r="I22" s="197"/>
      <c r="J22" s="197"/>
      <c r="K22" s="197"/>
      <c r="M22" s="5" t="str">
        <f t="shared" si="0"/>
        <v/>
      </c>
      <c r="N22" s="16"/>
    </row>
    <row r="23" spans="1:15" x14ac:dyDescent="0.15">
      <c r="A23" s="17" t="str">
        <f>IF(Requisition!F32="","",Requisition!F32)</f>
        <v/>
      </c>
      <c r="C23" s="6" t="str">
        <f>IF(Requisition!V32="","",Requisition!V32)</f>
        <v/>
      </c>
      <c r="E23" s="198" t="str">
        <f>IF(Requisition!I32="","",Requisition!I32)</f>
        <v/>
      </c>
      <c r="F23" s="198"/>
      <c r="G23" s="198"/>
      <c r="H23" s="198"/>
      <c r="I23" s="198"/>
      <c r="J23" s="198"/>
      <c r="K23" s="198"/>
      <c r="M23" s="6" t="str">
        <f>IFERROR(A23*C23,"")</f>
        <v/>
      </c>
      <c r="N23" s="16"/>
    </row>
    <row r="24" spans="1:15" x14ac:dyDescent="0.15">
      <c r="A24" s="15" t="str">
        <f>IF(Requisition!F33="","",Requisition!F33)</f>
        <v/>
      </c>
      <c r="C24" s="5" t="str">
        <f>IF(Requisition!V33="","",Requisition!V33)</f>
        <v/>
      </c>
      <c r="E24" s="197" t="str">
        <f>IF(Requisition!I33="","",Requisition!I33)</f>
        <v/>
      </c>
      <c r="F24" s="197"/>
      <c r="G24" s="197"/>
      <c r="H24" s="197"/>
      <c r="I24" s="197"/>
      <c r="J24" s="197"/>
      <c r="K24" s="197"/>
      <c r="M24" s="5" t="str">
        <f t="shared" ref="M24:M31" si="1">IFERROR(A24*C24,"")</f>
        <v/>
      </c>
      <c r="N24" s="16"/>
    </row>
    <row r="25" spans="1:15" x14ac:dyDescent="0.15">
      <c r="A25" s="15" t="str">
        <f>IF(Requisition!F34="","",Requisition!F34)</f>
        <v/>
      </c>
      <c r="C25" s="5" t="str">
        <f>IF(Requisition!V34="","",Requisition!V34)</f>
        <v/>
      </c>
      <c r="E25" s="197" t="str">
        <f>IF(Requisition!I34="","",Requisition!I34)</f>
        <v/>
      </c>
      <c r="F25" s="197"/>
      <c r="G25" s="197"/>
      <c r="H25" s="197"/>
      <c r="I25" s="197"/>
      <c r="J25" s="197"/>
      <c r="K25" s="197"/>
      <c r="M25" s="5" t="str">
        <f t="shared" si="1"/>
        <v/>
      </c>
      <c r="N25" s="16"/>
    </row>
    <row r="26" spans="1:15" x14ac:dyDescent="0.15">
      <c r="A26" s="17" t="str">
        <f>IF(Requisition!F35="","",Requisition!F35)</f>
        <v/>
      </c>
      <c r="C26" s="6" t="str">
        <f>IF(Requisition!V35="","",Requisition!V35)</f>
        <v/>
      </c>
      <c r="E26" s="198" t="str">
        <f>IF(Requisition!I35="","",Requisition!I35)</f>
        <v/>
      </c>
      <c r="F26" s="198"/>
      <c r="G26" s="198"/>
      <c r="H26" s="198"/>
      <c r="I26" s="198"/>
      <c r="J26" s="198"/>
      <c r="K26" s="198"/>
      <c r="M26" s="6" t="str">
        <f t="shared" si="1"/>
        <v/>
      </c>
      <c r="N26" s="16"/>
    </row>
    <row r="27" spans="1:15" x14ac:dyDescent="0.15">
      <c r="A27" s="15" t="str">
        <f>IF(Requisition!F36="","",Requisition!F36)</f>
        <v/>
      </c>
      <c r="C27" s="5" t="str">
        <f>IF(Requisition!V36="","",Requisition!V36)</f>
        <v/>
      </c>
      <c r="E27" s="197" t="str">
        <f>IF(Requisition!I36="","",Requisition!I36)</f>
        <v/>
      </c>
      <c r="F27" s="197"/>
      <c r="G27" s="197"/>
      <c r="H27" s="197"/>
      <c r="I27" s="197"/>
      <c r="J27" s="197"/>
      <c r="K27" s="197"/>
      <c r="M27" s="5" t="str">
        <f t="shared" si="1"/>
        <v/>
      </c>
      <c r="N27" s="16"/>
    </row>
    <row r="28" spans="1:15" x14ac:dyDescent="0.15">
      <c r="A28" s="15" t="str">
        <f>IF(Requisition!F37="","",Requisition!F37)</f>
        <v/>
      </c>
      <c r="C28" s="5" t="str">
        <f>IF(Requisition!V37="","",Requisition!V37)</f>
        <v/>
      </c>
      <c r="E28" s="197" t="str">
        <f>IF(Requisition!I37="","",Requisition!I37)</f>
        <v/>
      </c>
      <c r="F28" s="197"/>
      <c r="G28" s="197"/>
      <c r="H28" s="197"/>
      <c r="I28" s="197"/>
      <c r="J28" s="197"/>
      <c r="K28" s="197"/>
      <c r="M28" s="5" t="str">
        <f t="shared" si="1"/>
        <v/>
      </c>
      <c r="N28" s="16"/>
    </row>
    <row r="29" spans="1:15" x14ac:dyDescent="0.15">
      <c r="A29" s="17" t="str">
        <f>IF(Requisition!F38="","",Requisition!F38)</f>
        <v/>
      </c>
      <c r="C29" s="6" t="str">
        <f>IF(Requisition!V38="","",Requisition!V38)</f>
        <v/>
      </c>
      <c r="E29" s="198" t="str">
        <f>IF(Requisition!I38="","",Requisition!I38)</f>
        <v/>
      </c>
      <c r="F29" s="198"/>
      <c r="G29" s="198"/>
      <c r="H29" s="198"/>
      <c r="I29" s="198"/>
      <c r="J29" s="198"/>
      <c r="K29" s="198"/>
      <c r="M29" s="6" t="str">
        <f t="shared" si="1"/>
        <v/>
      </c>
      <c r="N29" s="16"/>
    </row>
    <row r="30" spans="1:15" x14ac:dyDescent="0.15">
      <c r="A30" s="15" t="str">
        <f>IF(Requisition!F39="","",Requisition!F39)</f>
        <v/>
      </c>
      <c r="C30" s="5" t="str">
        <f>IF(Requisition!V39="","",Requisition!V39)</f>
        <v/>
      </c>
      <c r="E30" s="197" t="str">
        <f>IF(Requisition!I39="","",Requisition!I39)</f>
        <v/>
      </c>
      <c r="F30" s="197"/>
      <c r="G30" s="197"/>
      <c r="H30" s="197"/>
      <c r="I30" s="197"/>
      <c r="J30" s="197"/>
      <c r="K30" s="197"/>
      <c r="M30" s="5" t="str">
        <f t="shared" si="1"/>
        <v/>
      </c>
      <c r="N30" s="16"/>
    </row>
    <row r="31" spans="1:15" x14ac:dyDescent="0.15">
      <c r="A31" s="15" t="str">
        <f>IF(Requisition!F40="","",Requisition!F40)</f>
        <v/>
      </c>
      <c r="C31" s="5" t="str">
        <f>IF(Requisition!V40="","",Requisition!V40)</f>
        <v/>
      </c>
      <c r="E31" s="197" t="str">
        <f>IF(Requisition!I40="","",Requisition!I40)</f>
        <v/>
      </c>
      <c r="F31" s="197"/>
      <c r="G31" s="197"/>
      <c r="H31" s="197"/>
      <c r="I31" s="197"/>
      <c r="J31" s="197"/>
      <c r="K31" s="197"/>
      <c r="M31" s="5" t="str">
        <f t="shared" si="1"/>
        <v/>
      </c>
      <c r="N31" s="16"/>
    </row>
    <row r="32" spans="1:15" x14ac:dyDescent="0.15">
      <c r="A32" s="17"/>
      <c r="C32" s="6"/>
      <c r="E32" s="198"/>
      <c r="F32" s="198"/>
      <c r="G32" s="198"/>
      <c r="H32" s="198"/>
      <c r="I32" s="198"/>
      <c r="J32" s="198"/>
      <c r="K32" s="198"/>
      <c r="M32" s="6"/>
      <c r="N32" s="16"/>
    </row>
    <row r="33" spans="1:14" x14ac:dyDescent="0.15">
      <c r="A33" s="15"/>
      <c r="C33" s="5"/>
      <c r="E33" s="197"/>
      <c r="F33" s="197"/>
      <c r="G33" s="197"/>
      <c r="H33" s="197"/>
      <c r="I33" s="197"/>
      <c r="J33" s="197"/>
      <c r="K33" s="197"/>
      <c r="M33" s="5"/>
      <c r="N33" s="16"/>
    </row>
    <row r="34" spans="1:14" x14ac:dyDescent="0.15">
      <c r="A34" s="15"/>
      <c r="C34" s="5"/>
      <c r="E34" s="197"/>
      <c r="F34" s="197"/>
      <c r="G34" s="197"/>
      <c r="H34" s="197"/>
      <c r="I34" s="197"/>
      <c r="J34" s="197"/>
      <c r="K34" s="197"/>
      <c r="M34" s="5"/>
      <c r="N34" s="16"/>
    </row>
    <row r="35" spans="1:14" x14ac:dyDescent="0.15">
      <c r="A35" s="17"/>
      <c r="C35" s="6"/>
      <c r="E35" s="198"/>
      <c r="F35" s="198"/>
      <c r="G35" s="198"/>
      <c r="H35" s="198"/>
      <c r="I35" s="198"/>
      <c r="J35" s="198"/>
      <c r="K35" s="198"/>
      <c r="M35" s="6"/>
      <c r="N35" s="16"/>
    </row>
    <row r="36" spans="1:14" ht="8" customHeight="1" x14ac:dyDescent="0.15">
      <c r="A36" s="18"/>
      <c r="N36" s="16"/>
    </row>
    <row r="37" spans="1:14" ht="15" thickBot="1" x14ac:dyDescent="0.2">
      <c r="A37" s="19" t="s">
        <v>10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8">
        <f>SUM(M21:M35)</f>
        <v>0</v>
      </c>
      <c r="N37" s="20"/>
    </row>
    <row r="38" spans="1:14" x14ac:dyDescent="0.15">
      <c r="A38" s="2"/>
      <c r="M38" s="3"/>
    </row>
  </sheetData>
  <sheetProtection algorithmName="SHA-512" hashValue="wGECAaxZP+++yHrKMokPpZ/52b//fUe1gjz4Cj3lkrBx/YgLgHosxDyP6NuGK5XusBkvJAhOJ5KQUfgPmyXXQA==" saltValue="CbghpmsK4KYQ2Fl1jQ96/g==" spinCount="100000" sheet="1" objects="1" scenarios="1"/>
  <mergeCells count="24">
    <mergeCell ref="A1:F4"/>
    <mergeCell ref="E21:K21"/>
    <mergeCell ref="E22:K22"/>
    <mergeCell ref="E23:K23"/>
    <mergeCell ref="E24:K24"/>
    <mergeCell ref="A6:N6"/>
    <mergeCell ref="A7:N7"/>
    <mergeCell ref="C13:N16"/>
    <mergeCell ref="B9:G9"/>
    <mergeCell ref="B11:G11"/>
    <mergeCell ref="E25:K25"/>
    <mergeCell ref="E26:K26"/>
    <mergeCell ref="C18:G18"/>
    <mergeCell ref="K9:N9"/>
    <mergeCell ref="K11:N11"/>
    <mergeCell ref="E33:K33"/>
    <mergeCell ref="E34:K34"/>
    <mergeCell ref="E35:K35"/>
    <mergeCell ref="E27:K27"/>
    <mergeCell ref="E28:K28"/>
    <mergeCell ref="E29:K29"/>
    <mergeCell ref="E30:K30"/>
    <mergeCell ref="E31:K31"/>
    <mergeCell ref="E32:K32"/>
  </mergeCells>
  <pageMargins left="1" right="1" top="1" bottom="1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113"/>
  <sheetViews>
    <sheetView zoomScaleNormal="100" workbookViewId="0">
      <pane ySplit="1" topLeftCell="A93" activePane="bottomLeft" state="frozen"/>
      <selection activeCell="A16" sqref="A16:L16"/>
      <selection pane="bottomLeft" activeCell="F113" sqref="F113"/>
    </sheetView>
  </sheetViews>
  <sheetFormatPr baseColWidth="10" defaultColWidth="9.1640625" defaultRowHeight="14" x14ac:dyDescent="0.15"/>
  <cols>
    <col min="1" max="1" width="9.5" style="92" customWidth="1"/>
    <col min="2" max="2" width="38.33203125" style="91" bestFit="1" customWidth="1"/>
    <col min="3" max="3" width="18.1640625" style="91" customWidth="1"/>
    <col min="4" max="5" width="23" style="91" bestFit="1" customWidth="1"/>
    <col min="6" max="6" width="12.5" style="69" bestFit="1" customWidth="1"/>
    <col min="7" max="7" width="19.6640625" style="69" customWidth="1"/>
    <col min="8" max="8" width="9.1640625" style="91"/>
    <col min="9" max="9" width="25.83203125" style="91" bestFit="1" customWidth="1"/>
    <col min="10" max="10" width="14.6640625" style="91" bestFit="1" customWidth="1"/>
    <col min="11" max="11" width="26.1640625" style="91" bestFit="1" customWidth="1"/>
    <col min="12" max="13" width="9.1640625" style="91"/>
    <col min="14" max="14" width="35.5" style="91" bestFit="1" customWidth="1"/>
    <col min="15" max="16384" width="9.1640625" style="91"/>
  </cols>
  <sheetData>
    <row r="1" spans="1:16" s="23" customFormat="1" ht="16" x14ac:dyDescent="0.2">
      <c r="A1" s="23" t="s">
        <v>14</v>
      </c>
      <c r="B1" s="23" t="s">
        <v>15</v>
      </c>
      <c r="C1" s="23" t="s">
        <v>16</v>
      </c>
      <c r="D1" s="23" t="s">
        <v>17</v>
      </c>
      <c r="E1" s="23" t="s">
        <v>412</v>
      </c>
      <c r="F1" s="23" t="s">
        <v>410</v>
      </c>
      <c r="G1" s="23" t="s">
        <v>411</v>
      </c>
      <c r="I1" s="23" t="s">
        <v>170</v>
      </c>
      <c r="J1" s="23" t="s">
        <v>168</v>
      </c>
      <c r="K1" s="23" t="s">
        <v>171</v>
      </c>
      <c r="M1" s="25" t="s">
        <v>32</v>
      </c>
      <c r="N1" s="26" t="s">
        <v>33</v>
      </c>
      <c r="O1" s="24"/>
      <c r="P1" s="24"/>
    </row>
    <row r="2" spans="1:16" ht="16" x14ac:dyDescent="0.2">
      <c r="A2" s="92">
        <v>701</v>
      </c>
      <c r="B2" s="91" t="s">
        <v>340</v>
      </c>
      <c r="C2" s="91" t="s">
        <v>139</v>
      </c>
      <c r="D2" s="91" t="s">
        <v>146</v>
      </c>
      <c r="E2" s="91" t="s">
        <v>413</v>
      </c>
      <c r="F2" s="69">
        <v>250000</v>
      </c>
      <c r="G2" s="69">
        <v>65000</v>
      </c>
      <c r="I2" s="1" t="s">
        <v>337</v>
      </c>
      <c r="J2" s="1" t="s">
        <v>157</v>
      </c>
      <c r="K2" s="1" t="s">
        <v>164</v>
      </c>
      <c r="L2" s="1"/>
      <c r="M2" s="34" t="s">
        <v>70</v>
      </c>
      <c r="N2" s="35" t="s">
        <v>71</v>
      </c>
      <c r="O2" s="24"/>
      <c r="P2" s="24"/>
    </row>
    <row r="3" spans="1:16" ht="16" x14ac:dyDescent="0.2">
      <c r="A3" s="93">
        <v>702</v>
      </c>
      <c r="B3" s="94" t="s">
        <v>341</v>
      </c>
      <c r="C3" s="94" t="s">
        <v>139</v>
      </c>
      <c r="D3" s="94" t="s">
        <v>146</v>
      </c>
      <c r="E3" s="94" t="s">
        <v>413</v>
      </c>
      <c r="F3" s="69">
        <v>250000</v>
      </c>
      <c r="G3" s="69">
        <v>65000</v>
      </c>
      <c r="I3" s="1" t="s">
        <v>169</v>
      </c>
      <c r="J3" s="1" t="s">
        <v>158</v>
      </c>
      <c r="K3" s="1" t="s">
        <v>165</v>
      </c>
      <c r="L3" s="1"/>
      <c r="M3" s="29" t="s">
        <v>62</v>
      </c>
      <c r="N3" s="24" t="s">
        <v>63</v>
      </c>
      <c r="O3" s="24"/>
      <c r="P3" s="24"/>
    </row>
    <row r="4" spans="1:16" ht="16" x14ac:dyDescent="0.2">
      <c r="A4" s="95">
        <v>703</v>
      </c>
      <c r="B4" s="96" t="s">
        <v>342</v>
      </c>
      <c r="C4" s="96" t="s">
        <v>139</v>
      </c>
      <c r="D4" s="96" t="s">
        <v>146</v>
      </c>
      <c r="E4" s="96" t="s">
        <v>413</v>
      </c>
      <c r="F4" s="69">
        <v>250000</v>
      </c>
      <c r="G4" s="69">
        <v>65000</v>
      </c>
      <c r="I4" s="1" t="s">
        <v>161</v>
      </c>
      <c r="J4" s="1" t="s">
        <v>160</v>
      </c>
      <c r="K4" s="1" t="s">
        <v>159</v>
      </c>
      <c r="L4" s="1"/>
      <c r="M4" s="30" t="s">
        <v>46</v>
      </c>
      <c r="N4" s="31" t="s">
        <v>47</v>
      </c>
      <c r="O4" s="24"/>
      <c r="P4" s="24"/>
    </row>
    <row r="5" spans="1:16" ht="16" x14ac:dyDescent="0.2">
      <c r="A5" s="92">
        <v>1000</v>
      </c>
      <c r="B5" s="91" t="s">
        <v>18</v>
      </c>
      <c r="C5" s="91" t="s">
        <v>428</v>
      </c>
      <c r="D5" s="91" t="s">
        <v>147</v>
      </c>
      <c r="E5" s="91" t="s">
        <v>403</v>
      </c>
      <c r="F5" s="69">
        <v>5000</v>
      </c>
      <c r="G5" s="69">
        <v>1500</v>
      </c>
      <c r="I5" s="1" t="s">
        <v>166</v>
      </c>
      <c r="J5" s="1" t="s">
        <v>438</v>
      </c>
      <c r="K5" s="1" t="s">
        <v>159</v>
      </c>
      <c r="L5" s="1"/>
      <c r="M5" s="32" t="s">
        <v>82</v>
      </c>
      <c r="N5" s="33" t="s">
        <v>83</v>
      </c>
      <c r="O5" s="24"/>
      <c r="P5" s="24"/>
    </row>
    <row r="6" spans="1:16" ht="16" x14ac:dyDescent="0.2">
      <c r="A6" s="93">
        <v>1002</v>
      </c>
      <c r="B6" s="94" t="s">
        <v>19</v>
      </c>
      <c r="C6" s="94" t="s">
        <v>145</v>
      </c>
      <c r="D6" s="94" t="s">
        <v>145</v>
      </c>
      <c r="E6" s="94" t="s">
        <v>502</v>
      </c>
      <c r="F6" s="69">
        <v>250000</v>
      </c>
      <c r="G6" s="69">
        <v>65000</v>
      </c>
      <c r="I6" s="1" t="s">
        <v>167</v>
      </c>
      <c r="J6" s="1" t="s">
        <v>437</v>
      </c>
      <c r="K6" s="1" t="s">
        <v>159</v>
      </c>
      <c r="L6" s="1"/>
      <c r="M6" s="29" t="s">
        <v>34</v>
      </c>
      <c r="N6" s="24" t="s">
        <v>35</v>
      </c>
      <c r="O6" s="24"/>
      <c r="P6" s="24"/>
    </row>
    <row r="7" spans="1:16" ht="16" x14ac:dyDescent="0.2">
      <c r="A7" s="95">
        <v>1040</v>
      </c>
      <c r="B7" s="96" t="s">
        <v>20</v>
      </c>
      <c r="C7" s="96" t="s">
        <v>421</v>
      </c>
      <c r="D7" s="96" t="s">
        <v>421</v>
      </c>
      <c r="E7" s="96" t="s">
        <v>502</v>
      </c>
      <c r="F7" s="69">
        <v>250000</v>
      </c>
      <c r="G7" s="69">
        <v>65000</v>
      </c>
      <c r="I7" s="1" t="s">
        <v>163</v>
      </c>
      <c r="J7" s="1" t="s">
        <v>162</v>
      </c>
      <c r="K7" s="1" t="s">
        <v>159</v>
      </c>
      <c r="L7" s="1"/>
      <c r="M7" s="30" t="s">
        <v>110</v>
      </c>
      <c r="N7" s="31" t="s">
        <v>27</v>
      </c>
      <c r="O7" s="24"/>
      <c r="P7" s="24"/>
    </row>
    <row r="8" spans="1:16" ht="16" x14ac:dyDescent="0.2">
      <c r="A8" s="92">
        <v>1050</v>
      </c>
      <c r="B8" s="91" t="s">
        <v>21</v>
      </c>
      <c r="C8" s="91" t="s">
        <v>145</v>
      </c>
      <c r="D8" s="91" t="s">
        <v>145</v>
      </c>
      <c r="E8" s="91" t="s">
        <v>502</v>
      </c>
      <c r="F8" s="69">
        <v>250000</v>
      </c>
      <c r="G8" s="69">
        <v>65000</v>
      </c>
      <c r="I8" s="1" t="s">
        <v>176</v>
      </c>
      <c r="J8" s="1"/>
      <c r="K8" s="1"/>
      <c r="L8" s="1"/>
      <c r="M8" s="32" t="s">
        <v>76</v>
      </c>
      <c r="N8" s="33" t="s">
        <v>77</v>
      </c>
      <c r="O8" s="24"/>
      <c r="P8" s="24"/>
    </row>
    <row r="9" spans="1:16" ht="16" x14ac:dyDescent="0.2">
      <c r="A9" s="93">
        <v>1100</v>
      </c>
      <c r="B9" s="94" t="s">
        <v>343</v>
      </c>
      <c r="C9" s="94" t="s">
        <v>431</v>
      </c>
      <c r="D9" s="94" t="s">
        <v>535</v>
      </c>
      <c r="E9" s="94" t="s">
        <v>502</v>
      </c>
      <c r="F9" s="69">
        <v>8000</v>
      </c>
      <c r="G9" s="69">
        <v>2000</v>
      </c>
      <c r="I9" s="1"/>
      <c r="J9" s="1"/>
      <c r="K9" s="1"/>
      <c r="L9" s="1"/>
      <c r="M9" s="29" t="s">
        <v>104</v>
      </c>
      <c r="N9" s="24" t="s">
        <v>105</v>
      </c>
      <c r="O9" s="24"/>
      <c r="P9" s="24"/>
    </row>
    <row r="10" spans="1:16" ht="16" x14ac:dyDescent="0.2">
      <c r="A10" s="95">
        <v>2000</v>
      </c>
      <c r="B10" s="96" t="s">
        <v>22</v>
      </c>
      <c r="C10" s="96" t="s">
        <v>139</v>
      </c>
      <c r="D10" s="96" t="s">
        <v>141</v>
      </c>
      <c r="E10" s="96" t="s">
        <v>414</v>
      </c>
      <c r="F10" s="69">
        <v>35000</v>
      </c>
      <c r="G10" s="69">
        <v>17000</v>
      </c>
      <c r="I10" s="1"/>
      <c r="J10" s="1"/>
      <c r="K10" s="1"/>
      <c r="L10" s="1"/>
      <c r="M10" s="30" t="s">
        <v>96</v>
      </c>
      <c r="N10" s="31" t="s">
        <v>97</v>
      </c>
      <c r="O10" s="24"/>
      <c r="P10" s="24"/>
    </row>
    <row r="11" spans="1:16" ht="16" x14ac:dyDescent="0.2">
      <c r="A11" s="92">
        <v>2001</v>
      </c>
      <c r="B11" s="91" t="s">
        <v>23</v>
      </c>
      <c r="C11" s="91" t="s">
        <v>139</v>
      </c>
      <c r="D11" s="91" t="s">
        <v>146</v>
      </c>
      <c r="E11" s="91" t="s">
        <v>527</v>
      </c>
      <c r="F11" s="69">
        <v>250000</v>
      </c>
      <c r="G11" s="69">
        <v>65000</v>
      </c>
      <c r="M11" s="32" t="s">
        <v>78</v>
      </c>
      <c r="N11" s="33" t="s">
        <v>79</v>
      </c>
      <c r="O11" s="24"/>
      <c r="P11" s="24"/>
    </row>
    <row r="12" spans="1:16" ht="16" x14ac:dyDescent="0.2">
      <c r="A12" s="93">
        <v>2003</v>
      </c>
      <c r="B12" s="94" t="s">
        <v>344</v>
      </c>
      <c r="C12" s="94" t="s">
        <v>139</v>
      </c>
      <c r="D12" s="94" t="s">
        <v>146</v>
      </c>
      <c r="E12" s="94" t="s">
        <v>527</v>
      </c>
      <c r="F12" s="69">
        <v>250000</v>
      </c>
      <c r="G12" s="69">
        <v>65000</v>
      </c>
      <c r="M12" s="29" t="s">
        <v>66</v>
      </c>
      <c r="N12" s="24" t="s">
        <v>67</v>
      </c>
      <c r="O12" s="24"/>
      <c r="P12" s="24"/>
    </row>
    <row r="13" spans="1:16" ht="16" x14ac:dyDescent="0.2">
      <c r="A13" s="95">
        <v>2004</v>
      </c>
      <c r="B13" s="96" t="s">
        <v>24</v>
      </c>
      <c r="C13" s="96" t="s">
        <v>139</v>
      </c>
      <c r="D13" s="96" t="s">
        <v>139</v>
      </c>
      <c r="E13" s="96" t="s">
        <v>527</v>
      </c>
      <c r="F13" s="69">
        <v>250000</v>
      </c>
      <c r="G13" s="69">
        <v>65000</v>
      </c>
      <c r="M13" s="30" t="s">
        <v>98</v>
      </c>
      <c r="N13" s="31" t="s">
        <v>99</v>
      </c>
      <c r="O13" s="24"/>
      <c r="P13" s="24"/>
    </row>
    <row r="14" spans="1:16" ht="16" x14ac:dyDescent="0.2">
      <c r="A14" s="92">
        <v>2100</v>
      </c>
      <c r="B14" s="91" t="s">
        <v>345</v>
      </c>
      <c r="C14" s="91" t="s">
        <v>139</v>
      </c>
      <c r="D14" s="91" t="s">
        <v>141</v>
      </c>
      <c r="E14" s="91" t="s">
        <v>414</v>
      </c>
      <c r="F14" s="69">
        <v>35000</v>
      </c>
      <c r="G14" s="69">
        <v>17000</v>
      </c>
      <c r="M14" s="32" t="s">
        <v>68</v>
      </c>
      <c r="N14" s="33" t="s">
        <v>69</v>
      </c>
      <c r="O14" s="24"/>
      <c r="P14" s="24"/>
    </row>
    <row r="15" spans="1:16" ht="16" x14ac:dyDescent="0.2">
      <c r="A15" s="93"/>
      <c r="B15" s="94"/>
      <c r="C15" s="94"/>
      <c r="D15" s="94"/>
      <c r="E15" s="94"/>
      <c r="M15" s="29" t="s">
        <v>72</v>
      </c>
      <c r="N15" s="24" t="s">
        <v>73</v>
      </c>
      <c r="O15" s="24"/>
      <c r="P15" s="24"/>
    </row>
    <row r="16" spans="1:16" ht="16" x14ac:dyDescent="0.2">
      <c r="A16" s="95">
        <v>2104</v>
      </c>
      <c r="B16" s="96" t="s">
        <v>346</v>
      </c>
      <c r="C16" s="96" t="s">
        <v>139</v>
      </c>
      <c r="D16" s="96" t="s">
        <v>141</v>
      </c>
      <c r="E16" s="96" t="s">
        <v>414</v>
      </c>
      <c r="F16" s="69">
        <v>35000</v>
      </c>
      <c r="G16" s="69">
        <v>17000</v>
      </c>
      <c r="M16" s="30" t="s">
        <v>80</v>
      </c>
      <c r="N16" s="31" t="s">
        <v>81</v>
      </c>
      <c r="O16" s="24"/>
      <c r="P16" s="24"/>
    </row>
    <row r="17" spans="1:16" ht="16" x14ac:dyDescent="0.2">
      <c r="A17" s="92">
        <v>2105</v>
      </c>
      <c r="B17" s="91" t="s">
        <v>161</v>
      </c>
      <c r="C17" s="91" t="s">
        <v>139</v>
      </c>
      <c r="D17" s="91" t="s">
        <v>141</v>
      </c>
      <c r="E17" s="91" t="s">
        <v>414</v>
      </c>
      <c r="F17" s="69">
        <v>35000</v>
      </c>
      <c r="G17" s="69">
        <v>17000</v>
      </c>
      <c r="M17" s="32" t="s">
        <v>102</v>
      </c>
      <c r="N17" s="33" t="s">
        <v>103</v>
      </c>
      <c r="O17" s="24"/>
      <c r="P17" s="24"/>
    </row>
    <row r="18" spans="1:16" ht="16" x14ac:dyDescent="0.2">
      <c r="A18" s="93">
        <v>2106</v>
      </c>
      <c r="B18" s="94" t="s">
        <v>347</v>
      </c>
      <c r="C18" s="94" t="s">
        <v>139</v>
      </c>
      <c r="D18" s="94" t="s">
        <v>141</v>
      </c>
      <c r="E18" s="94" t="s">
        <v>414</v>
      </c>
      <c r="F18" s="69">
        <v>35000</v>
      </c>
      <c r="G18" s="69">
        <v>17000</v>
      </c>
      <c r="M18" s="29" t="s">
        <v>56</v>
      </c>
      <c r="N18" s="24" t="s">
        <v>57</v>
      </c>
      <c r="O18" s="24"/>
      <c r="P18" s="24"/>
    </row>
    <row r="19" spans="1:16" ht="16" x14ac:dyDescent="0.2">
      <c r="A19" s="95">
        <v>2107</v>
      </c>
      <c r="B19" s="96" t="s">
        <v>348</v>
      </c>
      <c r="C19" s="96" t="s">
        <v>139</v>
      </c>
      <c r="D19" s="96" t="s">
        <v>141</v>
      </c>
      <c r="E19" s="96" t="s">
        <v>414</v>
      </c>
      <c r="F19" s="69">
        <v>35000</v>
      </c>
      <c r="G19" s="69">
        <v>17000</v>
      </c>
      <c r="M19" s="30" t="s">
        <v>54</v>
      </c>
      <c r="N19" s="31" t="s">
        <v>55</v>
      </c>
      <c r="O19" s="24"/>
      <c r="P19" s="24"/>
    </row>
    <row r="20" spans="1:16" ht="16" x14ac:dyDescent="0.2">
      <c r="A20" s="92">
        <v>2108</v>
      </c>
      <c r="B20" s="91" t="s">
        <v>349</v>
      </c>
      <c r="C20" s="91" t="s">
        <v>139</v>
      </c>
      <c r="D20" s="91" t="s">
        <v>141</v>
      </c>
      <c r="E20" s="91" t="s">
        <v>414</v>
      </c>
      <c r="F20" s="69">
        <v>35000</v>
      </c>
      <c r="G20" s="69">
        <v>17000</v>
      </c>
      <c r="M20" s="32" t="s">
        <v>86</v>
      </c>
      <c r="N20" s="33" t="s">
        <v>87</v>
      </c>
      <c r="O20" s="24"/>
      <c r="P20" s="24"/>
    </row>
    <row r="21" spans="1:16" ht="16" x14ac:dyDescent="0.2">
      <c r="A21" s="93">
        <v>2109</v>
      </c>
      <c r="B21" s="94" t="s">
        <v>350</v>
      </c>
      <c r="C21" s="94" t="s">
        <v>139</v>
      </c>
      <c r="D21" s="94" t="s">
        <v>141</v>
      </c>
      <c r="E21" s="94" t="s">
        <v>414</v>
      </c>
      <c r="F21" s="69">
        <v>35000</v>
      </c>
      <c r="G21" s="69">
        <v>17000</v>
      </c>
      <c r="M21" s="29" t="s">
        <v>44</v>
      </c>
      <c r="N21" s="24" t="s">
        <v>45</v>
      </c>
      <c r="O21" s="24"/>
      <c r="P21" s="24"/>
    </row>
    <row r="22" spans="1:16" ht="16" x14ac:dyDescent="0.2">
      <c r="A22" s="95">
        <v>3009</v>
      </c>
      <c r="B22" s="96" t="s">
        <v>25</v>
      </c>
      <c r="C22" s="96" t="s">
        <v>428</v>
      </c>
      <c r="D22" s="96" t="s">
        <v>147</v>
      </c>
      <c r="E22" s="96" t="s">
        <v>403</v>
      </c>
      <c r="F22" s="69">
        <v>5000</v>
      </c>
      <c r="G22" s="69">
        <v>1500</v>
      </c>
      <c r="M22" s="30" t="s">
        <v>36</v>
      </c>
      <c r="N22" s="31" t="s">
        <v>37</v>
      </c>
      <c r="O22" s="24"/>
      <c r="P22" s="24"/>
    </row>
    <row r="23" spans="1:16" ht="16" x14ac:dyDescent="0.2">
      <c r="M23" s="29" t="s">
        <v>100</v>
      </c>
      <c r="N23" s="24" t="s">
        <v>101</v>
      </c>
      <c r="O23" s="24"/>
      <c r="P23" s="24"/>
    </row>
    <row r="24" spans="1:16" ht="16" x14ac:dyDescent="0.2">
      <c r="A24" s="93"/>
      <c r="B24" s="94"/>
      <c r="C24" s="94"/>
      <c r="D24" s="94"/>
      <c r="E24" s="94"/>
      <c r="M24" s="29" t="s">
        <v>42</v>
      </c>
      <c r="N24" s="24" t="s">
        <v>43</v>
      </c>
      <c r="O24" s="24"/>
      <c r="P24" s="24"/>
    </row>
    <row r="25" spans="1:16" ht="16" x14ac:dyDescent="0.2">
      <c r="A25" s="95">
        <v>3016</v>
      </c>
      <c r="B25" s="96" t="s">
        <v>351</v>
      </c>
      <c r="C25" s="96" t="s">
        <v>154</v>
      </c>
      <c r="D25" s="96" t="s">
        <v>154</v>
      </c>
      <c r="E25" s="96" t="s">
        <v>502</v>
      </c>
      <c r="F25" s="69">
        <v>250000</v>
      </c>
      <c r="G25" s="69">
        <v>65000</v>
      </c>
      <c r="M25" s="29" t="s">
        <v>92</v>
      </c>
      <c r="N25" s="24" t="s">
        <v>93</v>
      </c>
      <c r="O25" s="24"/>
      <c r="P25" s="24"/>
    </row>
    <row r="26" spans="1:16" ht="16" x14ac:dyDescent="0.2">
      <c r="A26" s="92">
        <v>3020</v>
      </c>
      <c r="B26" s="91" t="s">
        <v>352</v>
      </c>
      <c r="C26" s="91" t="s">
        <v>428</v>
      </c>
      <c r="D26" s="91" t="s">
        <v>422</v>
      </c>
      <c r="E26" s="91" t="s">
        <v>404</v>
      </c>
      <c r="F26" s="69">
        <v>10000</v>
      </c>
      <c r="G26" s="69">
        <v>3000</v>
      </c>
      <c r="M26" s="30" t="s">
        <v>94</v>
      </c>
      <c r="N26" s="31" t="s">
        <v>95</v>
      </c>
      <c r="O26" s="24"/>
      <c r="P26" s="24"/>
    </row>
    <row r="27" spans="1:16" ht="16" x14ac:dyDescent="0.2">
      <c r="A27" s="93">
        <v>3022</v>
      </c>
      <c r="B27" s="94" t="s">
        <v>353</v>
      </c>
      <c r="C27" s="94" t="s">
        <v>428</v>
      </c>
      <c r="D27" s="94" t="s">
        <v>143</v>
      </c>
      <c r="E27" s="94" t="s">
        <v>502</v>
      </c>
      <c r="F27" s="69">
        <v>250000</v>
      </c>
      <c r="G27" s="69">
        <v>65000</v>
      </c>
      <c r="M27" s="32" t="s">
        <v>40</v>
      </c>
      <c r="N27" s="33" t="s">
        <v>41</v>
      </c>
      <c r="O27" s="24"/>
      <c r="P27" s="24"/>
    </row>
    <row r="28" spans="1:16" ht="16" x14ac:dyDescent="0.2">
      <c r="A28" s="95">
        <v>3024</v>
      </c>
      <c r="B28" s="96" t="s">
        <v>354</v>
      </c>
      <c r="C28" s="96" t="s">
        <v>428</v>
      </c>
      <c r="D28" s="96" t="s">
        <v>422</v>
      </c>
      <c r="E28" s="96" t="s">
        <v>414</v>
      </c>
      <c r="F28" s="69">
        <v>35000</v>
      </c>
      <c r="G28" s="69">
        <v>17000</v>
      </c>
      <c r="M28" s="29" t="s">
        <v>106</v>
      </c>
      <c r="N28" s="24" t="s">
        <v>107</v>
      </c>
      <c r="O28" s="24"/>
      <c r="P28" s="24"/>
    </row>
    <row r="29" spans="1:16" ht="16" x14ac:dyDescent="0.2">
      <c r="A29" s="92">
        <v>3030</v>
      </c>
      <c r="B29" s="91" t="s">
        <v>355</v>
      </c>
      <c r="C29" s="91" t="s">
        <v>428</v>
      </c>
      <c r="D29" s="91" t="s">
        <v>144</v>
      </c>
      <c r="E29" s="91" t="s">
        <v>405</v>
      </c>
      <c r="F29" s="69">
        <v>15000</v>
      </c>
      <c r="G29" s="69">
        <v>2500</v>
      </c>
      <c r="M29" s="30" t="s">
        <v>48</v>
      </c>
      <c r="N29" s="31" t="s">
        <v>49</v>
      </c>
      <c r="O29" s="24"/>
      <c r="P29" s="24"/>
    </row>
    <row r="30" spans="1:16" ht="16" x14ac:dyDescent="0.2">
      <c r="A30" s="93">
        <v>3032</v>
      </c>
      <c r="B30" s="94" t="s">
        <v>356</v>
      </c>
      <c r="C30" s="94" t="s">
        <v>428</v>
      </c>
      <c r="D30" s="94" t="s">
        <v>143</v>
      </c>
      <c r="E30" s="94" t="s">
        <v>502</v>
      </c>
      <c r="F30" s="69">
        <v>250000</v>
      </c>
      <c r="G30" s="69">
        <v>65000</v>
      </c>
      <c r="M30" s="29" t="s">
        <v>60</v>
      </c>
      <c r="N30" s="24" t="s">
        <v>61</v>
      </c>
      <c r="O30" s="24"/>
      <c r="P30" s="24"/>
    </row>
    <row r="31" spans="1:16" ht="16" x14ac:dyDescent="0.2">
      <c r="A31" s="95">
        <v>3034</v>
      </c>
      <c r="B31" s="96" t="s">
        <v>357</v>
      </c>
      <c r="C31" s="96" t="s">
        <v>428</v>
      </c>
      <c r="D31" s="96" t="s">
        <v>144</v>
      </c>
      <c r="E31" s="96" t="s">
        <v>405</v>
      </c>
      <c r="F31" s="69">
        <v>15000</v>
      </c>
      <c r="G31" s="69">
        <v>2500</v>
      </c>
      <c r="M31" s="29" t="s">
        <v>136</v>
      </c>
      <c r="N31" s="24" t="s">
        <v>137</v>
      </c>
      <c r="O31" s="24"/>
      <c r="P31" s="24"/>
    </row>
    <row r="32" spans="1:16" ht="16" x14ac:dyDescent="0.2">
      <c r="A32" s="92">
        <v>3040</v>
      </c>
      <c r="B32" s="91" t="s">
        <v>358</v>
      </c>
      <c r="C32" s="91" t="s">
        <v>428</v>
      </c>
      <c r="D32" s="91" t="s">
        <v>455</v>
      </c>
      <c r="E32" s="91" t="s">
        <v>415</v>
      </c>
      <c r="F32" s="69">
        <v>20000</v>
      </c>
      <c r="G32" s="69">
        <v>10000</v>
      </c>
      <c r="M32" s="29" t="s">
        <v>134</v>
      </c>
      <c r="N32" s="24" t="s">
        <v>135</v>
      </c>
      <c r="O32" s="24"/>
      <c r="P32" s="24"/>
    </row>
    <row r="33" spans="1:16" ht="16" x14ac:dyDescent="0.2">
      <c r="A33" s="93">
        <v>3041</v>
      </c>
      <c r="B33" s="94" t="s">
        <v>26</v>
      </c>
      <c r="C33" s="94" t="s">
        <v>428</v>
      </c>
      <c r="D33" s="94" t="s">
        <v>455</v>
      </c>
      <c r="E33" s="94" t="s">
        <v>415</v>
      </c>
      <c r="F33" s="69">
        <v>20000</v>
      </c>
      <c r="G33" s="69">
        <v>10000</v>
      </c>
      <c r="M33" s="32" t="s">
        <v>88</v>
      </c>
      <c r="N33" s="33" t="s">
        <v>89</v>
      </c>
      <c r="O33" s="24"/>
      <c r="P33" s="24"/>
    </row>
    <row r="34" spans="1:16" ht="16" x14ac:dyDescent="0.2">
      <c r="A34" s="95">
        <v>3051</v>
      </c>
      <c r="B34" s="96" t="s">
        <v>359</v>
      </c>
      <c r="C34" s="96" t="s">
        <v>140</v>
      </c>
      <c r="D34" s="96" t="s">
        <v>423</v>
      </c>
      <c r="E34" s="96" t="s">
        <v>502</v>
      </c>
      <c r="F34" s="69">
        <v>250000</v>
      </c>
      <c r="G34" s="69">
        <v>65000</v>
      </c>
      <c r="M34" s="29" t="s">
        <v>64</v>
      </c>
      <c r="N34" s="24" t="s">
        <v>65</v>
      </c>
      <c r="O34" s="24"/>
      <c r="P34" s="24"/>
    </row>
    <row r="35" spans="1:16" ht="16" x14ac:dyDescent="0.2">
      <c r="A35" s="92">
        <v>3052</v>
      </c>
      <c r="B35" s="91" t="s">
        <v>360</v>
      </c>
      <c r="C35" s="91" t="s">
        <v>428</v>
      </c>
      <c r="D35" s="91" t="s">
        <v>424</v>
      </c>
      <c r="E35" s="91" t="s">
        <v>625</v>
      </c>
      <c r="F35" s="69">
        <v>10000</v>
      </c>
      <c r="G35" s="69">
        <v>5000</v>
      </c>
      <c r="M35" s="30" t="s">
        <v>90</v>
      </c>
      <c r="N35" s="31" t="s">
        <v>91</v>
      </c>
      <c r="O35" s="24"/>
      <c r="P35" s="24"/>
    </row>
    <row r="36" spans="1:16" ht="16" x14ac:dyDescent="0.2">
      <c r="A36" s="93">
        <v>3053</v>
      </c>
      <c r="B36" s="94" t="s">
        <v>361</v>
      </c>
      <c r="C36" s="94" t="s">
        <v>140</v>
      </c>
      <c r="D36" s="94" t="s">
        <v>153</v>
      </c>
      <c r="E36" s="94" t="s">
        <v>406</v>
      </c>
      <c r="F36" s="69">
        <v>7500</v>
      </c>
      <c r="G36" s="69">
        <v>5000</v>
      </c>
      <c r="M36" s="29" t="s">
        <v>38</v>
      </c>
      <c r="N36" s="24" t="s">
        <v>39</v>
      </c>
      <c r="O36" s="24"/>
      <c r="P36" s="24"/>
    </row>
    <row r="37" spans="1:16" ht="16" x14ac:dyDescent="0.2">
      <c r="A37" s="95">
        <v>3060</v>
      </c>
      <c r="B37" s="96" t="s">
        <v>362</v>
      </c>
      <c r="C37" s="96" t="s">
        <v>140</v>
      </c>
      <c r="D37" s="96" t="s">
        <v>140</v>
      </c>
      <c r="E37" s="96" t="s">
        <v>502</v>
      </c>
      <c r="F37" s="69">
        <v>250000</v>
      </c>
      <c r="G37" s="69">
        <v>65000</v>
      </c>
      <c r="M37" s="29" t="s">
        <v>50</v>
      </c>
      <c r="N37" s="24" t="s">
        <v>51</v>
      </c>
      <c r="O37" s="24"/>
      <c r="P37" s="24"/>
    </row>
    <row r="38" spans="1:16" ht="16" x14ac:dyDescent="0.2">
      <c r="A38" s="92">
        <v>3070</v>
      </c>
      <c r="B38" s="91" t="s">
        <v>363</v>
      </c>
      <c r="C38" s="91" t="s">
        <v>140</v>
      </c>
      <c r="D38" s="91" t="s">
        <v>142</v>
      </c>
      <c r="E38" s="91" t="s">
        <v>502</v>
      </c>
      <c r="F38" s="69">
        <v>250000</v>
      </c>
      <c r="G38" s="69">
        <v>65000</v>
      </c>
      <c r="M38" s="29" t="s">
        <v>52</v>
      </c>
      <c r="N38" s="24" t="s">
        <v>53</v>
      </c>
      <c r="O38" s="24"/>
      <c r="P38" s="24"/>
    </row>
    <row r="39" spans="1:16" ht="16" x14ac:dyDescent="0.2">
      <c r="A39" s="93">
        <v>3072</v>
      </c>
      <c r="B39" s="94" t="s">
        <v>364</v>
      </c>
      <c r="C39" s="94" t="s">
        <v>140</v>
      </c>
      <c r="D39" s="94" t="s">
        <v>140</v>
      </c>
      <c r="E39" s="94" t="s">
        <v>502</v>
      </c>
      <c r="F39" s="69">
        <v>250000</v>
      </c>
      <c r="G39" s="69">
        <v>65000</v>
      </c>
      <c r="M39" s="34" t="s">
        <v>58</v>
      </c>
      <c r="N39" s="35" t="s">
        <v>59</v>
      </c>
      <c r="O39" s="24"/>
      <c r="P39" s="24"/>
    </row>
    <row r="40" spans="1:16" ht="16" x14ac:dyDescent="0.2">
      <c r="A40" s="95">
        <v>3080</v>
      </c>
      <c r="B40" s="96" t="s">
        <v>365</v>
      </c>
      <c r="C40" s="96" t="s">
        <v>140</v>
      </c>
      <c r="D40" s="96" t="s">
        <v>425</v>
      </c>
      <c r="E40" s="96" t="s">
        <v>407</v>
      </c>
      <c r="F40" s="69">
        <v>15000</v>
      </c>
      <c r="G40" s="69">
        <v>5000</v>
      </c>
      <c r="M40" s="29" t="s">
        <v>108</v>
      </c>
      <c r="N40" s="24" t="s">
        <v>109</v>
      </c>
      <c r="O40" s="24"/>
      <c r="P40" s="24"/>
    </row>
    <row r="41" spans="1:16" ht="16" x14ac:dyDescent="0.2">
      <c r="A41" s="92">
        <v>3082</v>
      </c>
      <c r="B41" s="91" t="s">
        <v>366</v>
      </c>
      <c r="C41" s="91" t="s">
        <v>140</v>
      </c>
      <c r="D41" s="91" t="s">
        <v>425</v>
      </c>
      <c r="E41" s="91" t="s">
        <v>407</v>
      </c>
      <c r="F41" s="69">
        <v>15000</v>
      </c>
      <c r="G41" s="69">
        <v>5000</v>
      </c>
      <c r="M41" s="25" t="s">
        <v>125</v>
      </c>
      <c r="N41" s="26" t="s">
        <v>126</v>
      </c>
      <c r="O41" s="24"/>
      <c r="P41" s="24"/>
    </row>
    <row r="42" spans="1:16" ht="16" x14ac:dyDescent="0.2">
      <c r="A42" s="93">
        <v>3200</v>
      </c>
      <c r="B42" s="94" t="s">
        <v>367</v>
      </c>
      <c r="C42" s="94" t="s">
        <v>546</v>
      </c>
      <c r="D42" s="94" t="s">
        <v>148</v>
      </c>
      <c r="E42" s="94" t="s">
        <v>528</v>
      </c>
      <c r="F42" s="69">
        <v>75000</v>
      </c>
      <c r="G42" s="69">
        <v>10000</v>
      </c>
      <c r="M42" s="34" t="s">
        <v>121</v>
      </c>
      <c r="N42" s="35" t="s">
        <v>122</v>
      </c>
      <c r="O42" s="24"/>
      <c r="P42" s="24"/>
    </row>
    <row r="43" spans="1:16" ht="16" x14ac:dyDescent="0.2">
      <c r="A43" s="95">
        <v>3300</v>
      </c>
      <c r="B43" s="96" t="s">
        <v>368</v>
      </c>
      <c r="C43" s="94" t="s">
        <v>546</v>
      </c>
      <c r="D43" s="96" t="s">
        <v>149</v>
      </c>
      <c r="E43" s="96" t="s">
        <v>502</v>
      </c>
      <c r="F43" s="69">
        <v>250000</v>
      </c>
      <c r="G43" s="69">
        <v>65000</v>
      </c>
      <c r="M43" s="29" t="s">
        <v>130</v>
      </c>
      <c r="N43" s="24" t="s">
        <v>131</v>
      </c>
      <c r="O43" s="24"/>
      <c r="P43" s="24"/>
    </row>
    <row r="44" spans="1:16" ht="16" x14ac:dyDescent="0.2">
      <c r="A44" s="92">
        <v>3400</v>
      </c>
      <c r="B44" s="91" t="s">
        <v>369</v>
      </c>
      <c r="C44" s="94" t="s">
        <v>546</v>
      </c>
      <c r="D44" s="91" t="s">
        <v>150</v>
      </c>
      <c r="E44" s="91" t="s">
        <v>416</v>
      </c>
      <c r="F44" s="69">
        <v>75000</v>
      </c>
      <c r="G44" s="69">
        <v>10000</v>
      </c>
      <c r="M44" s="25" t="s">
        <v>113</v>
      </c>
      <c r="N44" s="26" t="s">
        <v>114</v>
      </c>
      <c r="O44" s="24"/>
      <c r="P44" s="24"/>
    </row>
    <row r="45" spans="1:16" ht="16" x14ac:dyDescent="0.2">
      <c r="A45" s="93">
        <v>3416</v>
      </c>
      <c r="B45" s="94" t="s">
        <v>370</v>
      </c>
      <c r="C45" s="94" t="s">
        <v>546</v>
      </c>
      <c r="D45" s="94" t="s">
        <v>426</v>
      </c>
      <c r="E45" s="94" t="s">
        <v>408</v>
      </c>
      <c r="F45" s="69">
        <v>20000</v>
      </c>
      <c r="G45" s="69">
        <v>6000</v>
      </c>
      <c r="M45" s="29" t="s">
        <v>127</v>
      </c>
      <c r="N45" s="24" t="s">
        <v>103</v>
      </c>
      <c r="O45" s="24"/>
      <c r="P45" s="24"/>
    </row>
    <row r="46" spans="1:16" ht="16" x14ac:dyDescent="0.2">
      <c r="A46" s="95">
        <v>3500</v>
      </c>
      <c r="B46" s="96" t="s">
        <v>371</v>
      </c>
      <c r="C46" s="94" t="s">
        <v>546</v>
      </c>
      <c r="D46" s="96" t="s">
        <v>151</v>
      </c>
      <c r="E46" s="96" t="s">
        <v>416</v>
      </c>
      <c r="F46" s="69">
        <v>75000</v>
      </c>
      <c r="G46" s="69">
        <v>10000</v>
      </c>
      <c r="M46" s="29" t="s">
        <v>84</v>
      </c>
      <c r="N46" s="24" t="s">
        <v>85</v>
      </c>
      <c r="O46" s="24"/>
      <c r="P46" s="24"/>
    </row>
    <row r="47" spans="1:16" ht="16" x14ac:dyDescent="0.2">
      <c r="A47" s="92">
        <v>3600</v>
      </c>
      <c r="B47" s="91" t="s">
        <v>439</v>
      </c>
      <c r="C47" s="94" t="s">
        <v>546</v>
      </c>
      <c r="D47" s="91" t="s">
        <v>427</v>
      </c>
      <c r="E47" s="91" t="s">
        <v>528</v>
      </c>
      <c r="F47" s="69">
        <v>75000</v>
      </c>
      <c r="G47" s="69">
        <v>10000</v>
      </c>
      <c r="M47" s="29" t="s">
        <v>119</v>
      </c>
      <c r="N47" s="24" t="s">
        <v>120</v>
      </c>
      <c r="O47" s="24"/>
      <c r="P47" s="24"/>
    </row>
    <row r="48" spans="1:16" ht="16" x14ac:dyDescent="0.2">
      <c r="A48" s="93">
        <v>3700</v>
      </c>
      <c r="B48" s="94" t="s">
        <v>28</v>
      </c>
      <c r="C48" s="94" t="s">
        <v>546</v>
      </c>
      <c r="D48" s="94" t="s">
        <v>455</v>
      </c>
      <c r="E48" s="94" t="s">
        <v>415</v>
      </c>
      <c r="F48" s="69">
        <v>20000</v>
      </c>
      <c r="G48" s="69">
        <v>10000</v>
      </c>
      <c r="M48" s="32" t="s">
        <v>115</v>
      </c>
      <c r="N48" s="33" t="s">
        <v>116</v>
      </c>
      <c r="O48" s="24"/>
      <c r="P48" s="24"/>
    </row>
    <row r="49" spans="1:16" ht="16" x14ac:dyDescent="0.2">
      <c r="A49" s="95">
        <v>3800</v>
      </c>
      <c r="B49" s="96" t="s">
        <v>372</v>
      </c>
      <c r="C49" s="94" t="s">
        <v>546</v>
      </c>
      <c r="D49" s="96" t="s">
        <v>152</v>
      </c>
      <c r="E49" s="96" t="s">
        <v>502</v>
      </c>
      <c r="F49" s="69">
        <v>250000</v>
      </c>
      <c r="G49" s="69">
        <v>65000</v>
      </c>
      <c r="M49" s="29" t="s">
        <v>128</v>
      </c>
      <c r="N49" s="24" t="s">
        <v>129</v>
      </c>
      <c r="O49" s="24"/>
      <c r="P49" s="24"/>
    </row>
    <row r="50" spans="1:16" ht="16" x14ac:dyDescent="0.2">
      <c r="A50" s="92">
        <v>3900</v>
      </c>
      <c r="B50" s="91" t="s">
        <v>373</v>
      </c>
      <c r="C50" s="94" t="s">
        <v>546</v>
      </c>
      <c r="D50" s="91" t="s">
        <v>525</v>
      </c>
      <c r="E50" s="91" t="s">
        <v>526</v>
      </c>
      <c r="F50" s="69">
        <v>75000</v>
      </c>
      <c r="G50" s="69">
        <v>10000</v>
      </c>
      <c r="M50" s="30" t="s">
        <v>111</v>
      </c>
      <c r="N50" s="31" t="s">
        <v>112</v>
      </c>
      <c r="O50" s="24"/>
      <c r="P50" s="24"/>
    </row>
    <row r="51" spans="1:16" ht="16" x14ac:dyDescent="0.2">
      <c r="A51" s="93">
        <v>3901</v>
      </c>
      <c r="B51" s="94" t="s">
        <v>374</v>
      </c>
      <c r="C51" s="94" t="s">
        <v>546</v>
      </c>
      <c r="D51" s="94" t="s">
        <v>428</v>
      </c>
      <c r="E51" s="94" t="s">
        <v>417</v>
      </c>
      <c r="M51" s="29" t="s">
        <v>117</v>
      </c>
      <c r="N51" s="24" t="s">
        <v>118</v>
      </c>
      <c r="O51" s="24"/>
      <c r="P51" s="24"/>
    </row>
    <row r="52" spans="1:16" ht="16" x14ac:dyDescent="0.2">
      <c r="A52" s="95">
        <v>4000</v>
      </c>
      <c r="B52" s="96" t="s">
        <v>29</v>
      </c>
      <c r="C52" s="96" t="s">
        <v>428</v>
      </c>
      <c r="D52" s="96" t="s">
        <v>154</v>
      </c>
      <c r="E52" s="96" t="s">
        <v>502</v>
      </c>
      <c r="F52" s="69">
        <v>250000</v>
      </c>
      <c r="G52" s="69">
        <v>65000</v>
      </c>
      <c r="M52" s="29" t="s">
        <v>132</v>
      </c>
      <c r="N52" s="24" t="s">
        <v>133</v>
      </c>
      <c r="O52" s="24"/>
      <c r="P52" s="24"/>
    </row>
    <row r="53" spans="1:16" ht="16" x14ac:dyDescent="0.2">
      <c r="A53" s="92">
        <v>5000</v>
      </c>
      <c r="B53" s="91" t="s">
        <v>30</v>
      </c>
      <c r="C53" s="91" t="s">
        <v>463</v>
      </c>
      <c r="D53" s="91" t="s">
        <v>624</v>
      </c>
      <c r="E53" s="91" t="s">
        <v>625</v>
      </c>
      <c r="F53" s="69">
        <v>65000</v>
      </c>
      <c r="G53" s="69">
        <v>15000</v>
      </c>
      <c r="M53" s="29" t="s">
        <v>123</v>
      </c>
      <c r="N53" s="24" t="s">
        <v>124</v>
      </c>
      <c r="O53" s="24"/>
      <c r="P53" s="24"/>
    </row>
    <row r="54" spans="1:16" ht="16" x14ac:dyDescent="0.2">
      <c r="A54" s="95">
        <v>5005</v>
      </c>
      <c r="B54" s="96" t="s">
        <v>375</v>
      </c>
      <c r="C54" s="96" t="s">
        <v>140</v>
      </c>
      <c r="D54" s="96" t="s">
        <v>140</v>
      </c>
      <c r="E54" s="96" t="s">
        <v>502</v>
      </c>
      <c r="F54" s="69">
        <v>250000</v>
      </c>
      <c r="G54" s="69">
        <v>65000</v>
      </c>
      <c r="M54" s="32" t="s">
        <v>74</v>
      </c>
      <c r="N54" s="33" t="s">
        <v>75</v>
      </c>
      <c r="O54" s="24"/>
      <c r="P54" s="24"/>
    </row>
    <row r="55" spans="1:16" ht="16" x14ac:dyDescent="0.2">
      <c r="A55" s="92">
        <v>5010</v>
      </c>
      <c r="B55" s="91" t="s">
        <v>31</v>
      </c>
      <c r="C55" s="96" t="s">
        <v>463</v>
      </c>
      <c r="D55" s="91" t="s">
        <v>624</v>
      </c>
      <c r="E55" s="91" t="s">
        <v>625</v>
      </c>
      <c r="F55" s="69">
        <v>65000</v>
      </c>
      <c r="G55" s="69">
        <v>15000</v>
      </c>
      <c r="M55" s="27" t="s">
        <v>458</v>
      </c>
      <c r="N55" s="28" t="s">
        <v>459</v>
      </c>
      <c r="O55" s="24"/>
      <c r="P55" s="24"/>
    </row>
    <row r="56" spans="1:16" ht="16" x14ac:dyDescent="0.2">
      <c r="A56" s="93">
        <v>5021</v>
      </c>
      <c r="B56" s="94" t="s">
        <v>376</v>
      </c>
      <c r="C56" s="94" t="s">
        <v>463</v>
      </c>
      <c r="D56" s="94" t="s">
        <v>624</v>
      </c>
      <c r="E56" s="94" t="s">
        <v>625</v>
      </c>
      <c r="F56" s="69">
        <v>65000</v>
      </c>
      <c r="G56" s="69">
        <v>15000</v>
      </c>
      <c r="M56" s="27"/>
      <c r="N56" s="28"/>
      <c r="O56" s="24"/>
      <c r="P56" s="24"/>
    </row>
    <row r="57" spans="1:16" ht="16" x14ac:dyDescent="0.2">
      <c r="A57" s="95">
        <v>6000</v>
      </c>
      <c r="B57" s="96" t="s">
        <v>377</v>
      </c>
      <c r="C57" s="96" t="s">
        <v>139</v>
      </c>
      <c r="D57" s="94" t="s">
        <v>155</v>
      </c>
      <c r="E57" s="94" t="s">
        <v>409</v>
      </c>
      <c r="F57" s="69">
        <v>60000</v>
      </c>
      <c r="G57" s="69">
        <v>35000</v>
      </c>
      <c r="M57" s="27"/>
      <c r="N57" s="28"/>
      <c r="O57" s="24"/>
      <c r="P57" s="24"/>
    </row>
    <row r="58" spans="1:16" ht="16" x14ac:dyDescent="0.2">
      <c r="A58" s="92">
        <v>6001</v>
      </c>
      <c r="B58" s="91" t="s">
        <v>378</v>
      </c>
      <c r="C58" s="91" t="s">
        <v>139</v>
      </c>
      <c r="D58" s="94" t="s">
        <v>155</v>
      </c>
      <c r="E58" s="94" t="s">
        <v>409</v>
      </c>
      <c r="F58" s="69">
        <v>60000</v>
      </c>
      <c r="G58" s="69">
        <v>35000</v>
      </c>
      <c r="M58" s="27"/>
      <c r="N58" s="28"/>
      <c r="O58" s="24"/>
      <c r="P58" s="24"/>
    </row>
    <row r="59" spans="1:16" ht="16" x14ac:dyDescent="0.2">
      <c r="A59" s="93">
        <v>6002</v>
      </c>
      <c r="B59" s="94" t="s">
        <v>379</v>
      </c>
      <c r="C59" s="94" t="s">
        <v>139</v>
      </c>
      <c r="D59" s="94" t="s">
        <v>155</v>
      </c>
      <c r="E59" s="94" t="s">
        <v>409</v>
      </c>
      <c r="F59" s="69">
        <v>60000</v>
      </c>
      <c r="G59" s="69">
        <v>35000</v>
      </c>
      <c r="M59" s="27"/>
      <c r="N59" s="28"/>
      <c r="O59" s="24"/>
      <c r="P59" s="24"/>
    </row>
    <row r="60" spans="1:16" ht="16" x14ac:dyDescent="0.2">
      <c r="A60" s="95">
        <v>6003</v>
      </c>
      <c r="B60" s="96" t="s">
        <v>380</v>
      </c>
      <c r="C60" s="96" t="s">
        <v>139</v>
      </c>
      <c r="D60" s="94" t="s">
        <v>155</v>
      </c>
      <c r="E60" s="94" t="s">
        <v>409</v>
      </c>
      <c r="F60" s="69">
        <v>60000</v>
      </c>
      <c r="G60" s="69">
        <v>35000</v>
      </c>
      <c r="M60" s="27"/>
      <c r="N60" s="28"/>
      <c r="O60" s="24"/>
      <c r="P60" s="24"/>
    </row>
    <row r="61" spans="1:16" ht="16" x14ac:dyDescent="0.2">
      <c r="A61" s="92">
        <v>8043</v>
      </c>
      <c r="B61" s="91" t="s">
        <v>381</v>
      </c>
      <c r="C61" s="91" t="s">
        <v>533</v>
      </c>
      <c r="D61" s="91" t="s">
        <v>533</v>
      </c>
      <c r="E61" s="91" t="s">
        <v>625</v>
      </c>
      <c r="F61" s="69">
        <v>65000</v>
      </c>
      <c r="G61" s="69">
        <v>15000</v>
      </c>
      <c r="M61" s="27"/>
      <c r="N61" s="28"/>
      <c r="O61" s="24"/>
      <c r="P61" s="24"/>
    </row>
    <row r="62" spans="1:16" ht="16" x14ac:dyDescent="0.2">
      <c r="A62" s="93">
        <v>8045</v>
      </c>
      <c r="B62" s="94" t="s">
        <v>382</v>
      </c>
      <c r="C62" s="94" t="s">
        <v>533</v>
      </c>
      <c r="D62" s="94" t="s">
        <v>533</v>
      </c>
      <c r="E62" s="94" t="s">
        <v>625</v>
      </c>
      <c r="F62" s="69">
        <v>65000</v>
      </c>
      <c r="G62" s="69">
        <v>15000</v>
      </c>
      <c r="M62" s="27"/>
      <c r="N62" s="28"/>
      <c r="O62" s="24"/>
      <c r="P62" s="24"/>
    </row>
    <row r="63" spans="1:16" ht="16" x14ac:dyDescent="0.2">
      <c r="A63" s="95">
        <v>8048</v>
      </c>
      <c r="B63" s="96" t="s">
        <v>383</v>
      </c>
      <c r="C63" s="96" t="s">
        <v>533</v>
      </c>
      <c r="D63" s="96" t="s">
        <v>533</v>
      </c>
      <c r="E63" s="96" t="s">
        <v>625</v>
      </c>
      <c r="F63" s="69">
        <v>65000</v>
      </c>
      <c r="G63" s="69">
        <v>15000</v>
      </c>
      <c r="M63" s="27"/>
      <c r="N63" s="28"/>
      <c r="O63" s="24"/>
      <c r="P63" s="24"/>
    </row>
    <row r="64" spans="1:16" ht="16" x14ac:dyDescent="0.2">
      <c r="A64" s="92">
        <v>8049</v>
      </c>
      <c r="B64" s="91" t="s">
        <v>384</v>
      </c>
      <c r="C64" s="91" t="s">
        <v>533</v>
      </c>
      <c r="D64" s="96" t="s">
        <v>533</v>
      </c>
      <c r="E64" s="96" t="s">
        <v>625</v>
      </c>
      <c r="F64" s="69">
        <v>65000</v>
      </c>
      <c r="G64" s="69">
        <v>15000</v>
      </c>
      <c r="M64" s="27"/>
      <c r="N64" s="28"/>
      <c r="O64" s="24"/>
      <c r="P64" s="24"/>
    </row>
    <row r="65" spans="1:16" ht="16" x14ac:dyDescent="0.2">
      <c r="A65" s="93">
        <v>8051</v>
      </c>
      <c r="B65" s="94" t="s">
        <v>385</v>
      </c>
      <c r="C65" s="94" t="s">
        <v>533</v>
      </c>
      <c r="D65" s="94" t="s">
        <v>533</v>
      </c>
      <c r="E65" s="94" t="s">
        <v>502</v>
      </c>
      <c r="F65" s="69">
        <v>250000</v>
      </c>
      <c r="G65" s="69">
        <v>65000</v>
      </c>
      <c r="M65" s="27"/>
      <c r="N65" s="28"/>
      <c r="O65" s="24"/>
      <c r="P65" s="24"/>
    </row>
    <row r="66" spans="1:16" ht="16" x14ac:dyDescent="0.2">
      <c r="A66" s="95">
        <v>8052</v>
      </c>
      <c r="B66" s="96" t="s">
        <v>386</v>
      </c>
      <c r="C66" s="96" t="s">
        <v>533</v>
      </c>
      <c r="D66" s="96" t="s">
        <v>533</v>
      </c>
      <c r="E66" s="96" t="s">
        <v>625</v>
      </c>
      <c r="F66" s="69">
        <v>65000</v>
      </c>
      <c r="G66" s="69">
        <v>15000</v>
      </c>
      <c r="M66" s="27"/>
      <c r="N66" s="28"/>
      <c r="O66" s="24"/>
      <c r="P66" s="24"/>
    </row>
    <row r="67" spans="1:16" ht="16" x14ac:dyDescent="0.2">
      <c r="A67" s="92">
        <v>8053</v>
      </c>
      <c r="B67" s="91" t="s">
        <v>387</v>
      </c>
      <c r="C67" s="91" t="s">
        <v>533</v>
      </c>
      <c r="D67" s="96" t="s">
        <v>533</v>
      </c>
      <c r="E67" s="96" t="s">
        <v>625</v>
      </c>
      <c r="F67" s="69">
        <v>65000</v>
      </c>
      <c r="G67" s="69">
        <v>15000</v>
      </c>
      <c r="M67" s="27"/>
      <c r="N67" s="28"/>
      <c r="O67" s="24"/>
      <c r="P67" s="24"/>
    </row>
    <row r="68" spans="1:16" ht="16" x14ac:dyDescent="0.2">
      <c r="A68" s="93">
        <v>8055</v>
      </c>
      <c r="B68" s="94" t="s">
        <v>534</v>
      </c>
      <c r="C68" s="94" t="s">
        <v>533</v>
      </c>
      <c r="D68" s="96" t="s">
        <v>533</v>
      </c>
      <c r="E68" s="96" t="s">
        <v>502</v>
      </c>
      <c r="F68" s="69">
        <v>250000</v>
      </c>
      <c r="G68" s="69">
        <v>65000</v>
      </c>
      <c r="M68" s="27"/>
      <c r="N68" s="28"/>
      <c r="O68" s="24"/>
      <c r="P68" s="24"/>
    </row>
    <row r="69" spans="1:16" ht="16" x14ac:dyDescent="0.2">
      <c r="A69" s="95">
        <v>8056</v>
      </c>
      <c r="B69" s="96" t="s">
        <v>388</v>
      </c>
      <c r="C69" s="96" t="s">
        <v>533</v>
      </c>
      <c r="D69" s="96" t="s">
        <v>533</v>
      </c>
      <c r="E69" s="96" t="s">
        <v>625</v>
      </c>
      <c r="F69" s="69">
        <v>65000</v>
      </c>
      <c r="G69" s="69">
        <v>15000</v>
      </c>
      <c r="M69" s="27"/>
      <c r="N69" s="28"/>
      <c r="O69" s="24"/>
      <c r="P69" s="24"/>
    </row>
    <row r="70" spans="1:16" ht="16" x14ac:dyDescent="0.2">
      <c r="A70" s="92">
        <v>8057</v>
      </c>
      <c r="B70" s="91" t="s">
        <v>389</v>
      </c>
      <c r="C70" s="91" t="s">
        <v>428</v>
      </c>
      <c r="D70" s="96" t="s">
        <v>429</v>
      </c>
      <c r="E70" s="96" t="s">
        <v>502</v>
      </c>
      <c r="F70" s="69">
        <v>250000</v>
      </c>
      <c r="G70" s="69">
        <v>65000</v>
      </c>
      <c r="M70" s="27"/>
      <c r="N70" s="28"/>
      <c r="O70" s="24"/>
      <c r="P70" s="24"/>
    </row>
    <row r="71" spans="1:16" ht="16" x14ac:dyDescent="0.2">
      <c r="A71" s="93">
        <v>8058</v>
      </c>
      <c r="B71" s="94" t="s">
        <v>390</v>
      </c>
      <c r="C71" s="94" t="s">
        <v>432</v>
      </c>
      <c r="D71" s="94" t="s">
        <v>624</v>
      </c>
      <c r="E71" s="94" t="s">
        <v>625</v>
      </c>
      <c r="F71" s="69">
        <v>65000</v>
      </c>
      <c r="G71" s="69">
        <v>15000</v>
      </c>
      <c r="M71" s="27"/>
      <c r="N71" s="28"/>
      <c r="O71" s="24"/>
      <c r="P71" s="24"/>
    </row>
    <row r="72" spans="1:16" ht="16" x14ac:dyDescent="0.2">
      <c r="A72" s="95">
        <v>8059</v>
      </c>
      <c r="B72" s="96" t="s">
        <v>391</v>
      </c>
      <c r="C72" s="96" t="s">
        <v>432</v>
      </c>
      <c r="D72" s="96" t="s">
        <v>624</v>
      </c>
      <c r="E72" s="96" t="s">
        <v>625</v>
      </c>
      <c r="F72" s="69">
        <v>65000</v>
      </c>
      <c r="G72" s="69">
        <v>15000</v>
      </c>
      <c r="M72" s="27"/>
      <c r="N72" s="28"/>
      <c r="O72" s="24"/>
      <c r="P72" s="24"/>
    </row>
    <row r="73" spans="1:16" ht="16" x14ac:dyDescent="0.2">
      <c r="A73" s="92">
        <v>8060</v>
      </c>
      <c r="B73" s="91" t="s">
        <v>392</v>
      </c>
      <c r="C73" s="91" t="s">
        <v>428</v>
      </c>
      <c r="D73" s="91" t="s">
        <v>430</v>
      </c>
      <c r="E73" s="91" t="s">
        <v>502</v>
      </c>
      <c r="F73" s="69">
        <v>250000</v>
      </c>
      <c r="G73" s="69">
        <v>65000</v>
      </c>
      <c r="M73" s="27"/>
      <c r="N73" s="28"/>
      <c r="O73" s="24"/>
      <c r="P73" s="24"/>
    </row>
    <row r="74" spans="1:16" ht="16" x14ac:dyDescent="0.2">
      <c r="A74" s="92">
        <v>8061</v>
      </c>
      <c r="B74" s="91" t="s">
        <v>393</v>
      </c>
      <c r="C74" s="91" t="s">
        <v>140</v>
      </c>
      <c r="D74" s="91" t="s">
        <v>140</v>
      </c>
      <c r="E74" s="91" t="s">
        <v>502</v>
      </c>
      <c r="F74" s="69">
        <v>250000</v>
      </c>
      <c r="G74" s="69">
        <v>65000</v>
      </c>
      <c r="M74" s="27"/>
      <c r="N74" s="28"/>
      <c r="O74" s="24"/>
      <c r="P74" s="24"/>
    </row>
    <row r="75" spans="1:16" ht="16" x14ac:dyDescent="0.2">
      <c r="A75" s="92">
        <v>8062</v>
      </c>
      <c r="B75" s="91" t="s">
        <v>394</v>
      </c>
      <c r="C75" s="91" t="s">
        <v>428</v>
      </c>
      <c r="D75" s="91" t="s">
        <v>463</v>
      </c>
      <c r="E75" s="91" t="s">
        <v>502</v>
      </c>
      <c r="F75" s="69">
        <v>250000</v>
      </c>
      <c r="G75" s="69">
        <v>65000</v>
      </c>
      <c r="M75" s="27"/>
      <c r="N75" s="28"/>
      <c r="O75" s="24"/>
      <c r="P75" s="24"/>
    </row>
    <row r="76" spans="1:16" ht="16" x14ac:dyDescent="0.2">
      <c r="A76" s="92">
        <v>8063</v>
      </c>
      <c r="B76" s="91" t="s">
        <v>395</v>
      </c>
      <c r="C76" s="91" t="s">
        <v>428</v>
      </c>
      <c r="D76" s="91" t="s">
        <v>428</v>
      </c>
      <c r="E76" s="91" t="s">
        <v>502</v>
      </c>
      <c r="F76" s="69">
        <v>250000</v>
      </c>
      <c r="G76" s="69">
        <v>65000</v>
      </c>
      <c r="M76" s="27"/>
      <c r="N76" s="28"/>
      <c r="O76" s="24"/>
      <c r="P76" s="24"/>
    </row>
    <row r="77" spans="1:16" ht="16" x14ac:dyDescent="0.2">
      <c r="A77" s="92">
        <v>8064</v>
      </c>
      <c r="B77" s="91" t="s">
        <v>396</v>
      </c>
      <c r="C77" s="91" t="s">
        <v>533</v>
      </c>
      <c r="D77" s="91" t="s">
        <v>533</v>
      </c>
      <c r="E77" s="91" t="s">
        <v>502</v>
      </c>
      <c r="F77" s="69">
        <v>250000</v>
      </c>
      <c r="G77" s="69">
        <v>65000</v>
      </c>
      <c r="M77" s="27"/>
      <c r="N77" s="28"/>
      <c r="O77" s="24"/>
      <c r="P77" s="24"/>
    </row>
    <row r="78" spans="1:16" ht="16" x14ac:dyDescent="0.2">
      <c r="A78" s="92">
        <v>8065</v>
      </c>
      <c r="B78" s="91" t="s">
        <v>397</v>
      </c>
      <c r="C78" s="91" t="s">
        <v>533</v>
      </c>
      <c r="D78" s="91" t="s">
        <v>533</v>
      </c>
      <c r="E78" s="91" t="s">
        <v>502</v>
      </c>
      <c r="F78" s="69">
        <v>250000</v>
      </c>
      <c r="G78" s="69">
        <v>65000</v>
      </c>
      <c r="M78" s="27"/>
      <c r="N78" s="28"/>
      <c r="O78" s="24"/>
      <c r="P78" s="24"/>
    </row>
    <row r="79" spans="1:16" ht="16" x14ac:dyDescent="0.2">
      <c r="A79" s="92">
        <v>8066</v>
      </c>
      <c r="B79" s="91" t="s">
        <v>398</v>
      </c>
      <c r="C79" s="91" t="s">
        <v>533</v>
      </c>
      <c r="D79" s="91" t="s">
        <v>533</v>
      </c>
      <c r="E79" s="91" t="s">
        <v>533</v>
      </c>
      <c r="F79" s="69">
        <v>10000</v>
      </c>
      <c r="G79" s="69">
        <v>5000</v>
      </c>
      <c r="M79" s="27"/>
      <c r="N79" s="28"/>
      <c r="O79" s="24"/>
      <c r="P79" s="24"/>
    </row>
    <row r="80" spans="1:16" ht="16" x14ac:dyDescent="0.2">
      <c r="A80" s="92">
        <v>8067</v>
      </c>
      <c r="B80" s="91" t="s">
        <v>399</v>
      </c>
      <c r="C80" s="91" t="s">
        <v>533</v>
      </c>
      <c r="D80" s="91" t="s">
        <v>533</v>
      </c>
      <c r="E80" s="91" t="s">
        <v>502</v>
      </c>
      <c r="F80" s="69">
        <v>250000</v>
      </c>
      <c r="G80" s="69">
        <v>65000</v>
      </c>
      <c r="M80" s="27"/>
      <c r="N80" s="28"/>
      <c r="O80" s="24"/>
      <c r="P80" s="24"/>
    </row>
    <row r="81" spans="1:16" ht="16" x14ac:dyDescent="0.2">
      <c r="A81" s="92">
        <v>8068</v>
      </c>
      <c r="B81" s="91" t="s">
        <v>400</v>
      </c>
      <c r="C81" s="91" t="s">
        <v>465</v>
      </c>
      <c r="D81" s="91" t="s">
        <v>464</v>
      </c>
      <c r="E81" s="91" t="s">
        <v>502</v>
      </c>
      <c r="F81" s="69">
        <v>250000</v>
      </c>
      <c r="G81" s="69">
        <v>65000</v>
      </c>
      <c r="M81" s="27"/>
      <c r="N81" s="28"/>
      <c r="O81" s="24"/>
      <c r="P81" s="24"/>
    </row>
    <row r="82" spans="1:16" ht="16" x14ac:dyDescent="0.2">
      <c r="A82" s="92">
        <v>8069</v>
      </c>
      <c r="B82" s="91" t="s">
        <v>401</v>
      </c>
      <c r="C82" s="91" t="s">
        <v>463</v>
      </c>
      <c r="D82" s="91" t="s">
        <v>624</v>
      </c>
      <c r="E82" s="91" t="s">
        <v>502</v>
      </c>
      <c r="F82" s="69">
        <v>250000</v>
      </c>
      <c r="G82" s="69">
        <v>65000</v>
      </c>
      <c r="M82" s="27"/>
      <c r="N82" s="28"/>
      <c r="O82" s="24"/>
      <c r="P82" s="24"/>
    </row>
    <row r="83" spans="1:16" ht="16" x14ac:dyDescent="0.2">
      <c r="A83" s="92">
        <v>8089</v>
      </c>
      <c r="B83" s="91" t="s">
        <v>461</v>
      </c>
      <c r="C83" s="91" t="s">
        <v>463</v>
      </c>
      <c r="D83" s="91" t="s">
        <v>462</v>
      </c>
      <c r="E83" s="91" t="s">
        <v>502</v>
      </c>
      <c r="F83" s="69">
        <v>250000</v>
      </c>
      <c r="G83" s="69">
        <v>65000</v>
      </c>
      <c r="M83" s="27"/>
      <c r="N83" s="28"/>
      <c r="O83" s="24"/>
      <c r="P83" s="24"/>
    </row>
    <row r="84" spans="1:16" ht="16" x14ac:dyDescent="0.2">
      <c r="A84" s="92">
        <v>8071</v>
      </c>
      <c r="B84" s="91" t="s">
        <v>402</v>
      </c>
      <c r="C84" s="91" t="s">
        <v>533</v>
      </c>
      <c r="D84" s="91" t="s">
        <v>533</v>
      </c>
      <c r="E84" s="91" t="s">
        <v>625</v>
      </c>
      <c r="F84" s="69">
        <v>65000</v>
      </c>
      <c r="G84" s="69">
        <v>15000</v>
      </c>
      <c r="M84" s="27"/>
      <c r="N84" s="28"/>
      <c r="O84" s="24"/>
      <c r="P84" s="24"/>
    </row>
    <row r="85" spans="1:16" ht="16" x14ac:dyDescent="0.2">
      <c r="A85" s="92">
        <v>8072</v>
      </c>
      <c r="B85" s="91" t="s">
        <v>440</v>
      </c>
      <c r="C85" s="91" t="s">
        <v>463</v>
      </c>
      <c r="D85" s="91" t="s">
        <v>463</v>
      </c>
      <c r="E85" s="91" t="s">
        <v>526</v>
      </c>
      <c r="F85" s="69">
        <v>75000</v>
      </c>
      <c r="G85" s="69">
        <v>10000</v>
      </c>
      <c r="M85" s="27"/>
      <c r="N85" s="28"/>
      <c r="O85" s="24"/>
      <c r="P85" s="24"/>
    </row>
    <row r="86" spans="1:16" ht="16" x14ac:dyDescent="0.2">
      <c r="A86" s="92">
        <v>8073</v>
      </c>
      <c r="B86" s="91" t="s">
        <v>441</v>
      </c>
      <c r="C86" s="91" t="s">
        <v>463</v>
      </c>
      <c r="D86" s="91" t="s">
        <v>624</v>
      </c>
      <c r="E86" s="91" t="s">
        <v>625</v>
      </c>
      <c r="F86" s="69">
        <v>65000</v>
      </c>
      <c r="G86" s="69">
        <v>15000</v>
      </c>
      <c r="M86" s="27"/>
      <c r="N86" s="28"/>
      <c r="O86" s="24"/>
      <c r="P86" s="24"/>
    </row>
    <row r="87" spans="1:16" ht="16" x14ac:dyDescent="0.2">
      <c r="A87" s="92">
        <v>8074</v>
      </c>
      <c r="B87" s="91" t="s">
        <v>442</v>
      </c>
      <c r="C87" s="91" t="s">
        <v>463</v>
      </c>
      <c r="D87" s="91" t="s">
        <v>624</v>
      </c>
      <c r="E87" s="91" t="s">
        <v>625</v>
      </c>
      <c r="F87" s="69">
        <v>65000</v>
      </c>
      <c r="G87" s="69">
        <v>15000</v>
      </c>
      <c r="M87" s="27"/>
      <c r="N87" s="28"/>
    </row>
    <row r="88" spans="1:16" ht="16" x14ac:dyDescent="0.2">
      <c r="A88" s="92">
        <v>8076</v>
      </c>
      <c r="B88" s="91" t="s">
        <v>443</v>
      </c>
      <c r="C88" s="91" t="s">
        <v>533</v>
      </c>
      <c r="D88" s="91" t="s">
        <v>533</v>
      </c>
      <c r="E88" s="91" t="s">
        <v>533</v>
      </c>
      <c r="M88" s="27"/>
      <c r="N88" s="28"/>
    </row>
    <row r="89" spans="1:16" ht="16" x14ac:dyDescent="0.2">
      <c r="A89" s="92">
        <v>8077</v>
      </c>
      <c r="B89" s="91" t="s">
        <v>444</v>
      </c>
      <c r="C89" s="91" t="s">
        <v>533</v>
      </c>
      <c r="D89" s="91" t="s">
        <v>533</v>
      </c>
      <c r="E89" s="91" t="s">
        <v>533</v>
      </c>
      <c r="M89" s="27"/>
      <c r="N89" s="28"/>
    </row>
    <row r="90" spans="1:16" ht="16" x14ac:dyDescent="0.2">
      <c r="A90" s="92">
        <v>8079</v>
      </c>
      <c r="B90" s="91" t="s">
        <v>445</v>
      </c>
      <c r="C90" s="91" t="s">
        <v>463</v>
      </c>
      <c r="D90" s="91" t="s">
        <v>624</v>
      </c>
      <c r="E90" s="91" t="s">
        <v>625</v>
      </c>
      <c r="F90" s="69">
        <v>65000</v>
      </c>
      <c r="G90" s="69">
        <v>15000</v>
      </c>
      <c r="M90" s="27"/>
      <c r="N90" s="28"/>
    </row>
    <row r="91" spans="1:16" x14ac:dyDescent="0.15">
      <c r="A91" s="92">
        <v>8080</v>
      </c>
      <c r="B91" s="91" t="s">
        <v>446</v>
      </c>
      <c r="C91" s="91" t="s">
        <v>463</v>
      </c>
      <c r="D91" s="91" t="s">
        <v>624</v>
      </c>
      <c r="E91" s="91" t="s">
        <v>625</v>
      </c>
      <c r="F91" s="69">
        <v>65000</v>
      </c>
      <c r="G91" s="69">
        <v>15000</v>
      </c>
    </row>
    <row r="92" spans="1:16" x14ac:dyDescent="0.15">
      <c r="A92" s="92">
        <v>8081</v>
      </c>
      <c r="B92" s="91" t="s">
        <v>447</v>
      </c>
      <c r="C92" s="91" t="s">
        <v>533</v>
      </c>
      <c r="D92" s="91" t="s">
        <v>533</v>
      </c>
      <c r="E92" s="91" t="s">
        <v>533</v>
      </c>
    </row>
    <row r="93" spans="1:16" x14ac:dyDescent="0.15">
      <c r="A93" s="92">
        <v>8082</v>
      </c>
      <c r="B93" s="91" t="s">
        <v>448</v>
      </c>
      <c r="C93" s="91" t="s">
        <v>533</v>
      </c>
      <c r="D93" s="91" t="s">
        <v>533</v>
      </c>
      <c r="E93" s="91" t="s">
        <v>533</v>
      </c>
    </row>
    <row r="94" spans="1:16" x14ac:dyDescent="0.15">
      <c r="A94" s="92">
        <v>8083</v>
      </c>
      <c r="B94" s="91" t="s">
        <v>449</v>
      </c>
      <c r="C94" s="91" t="s">
        <v>428</v>
      </c>
      <c r="D94" s="91" t="s">
        <v>624</v>
      </c>
      <c r="E94" s="91" t="s">
        <v>625</v>
      </c>
      <c r="F94" s="69">
        <v>65000</v>
      </c>
      <c r="G94" s="69">
        <v>15000</v>
      </c>
    </row>
    <row r="95" spans="1:16" x14ac:dyDescent="0.15">
      <c r="A95" s="92">
        <v>8084</v>
      </c>
      <c r="B95" s="91" t="s">
        <v>450</v>
      </c>
      <c r="C95" s="91" t="s">
        <v>463</v>
      </c>
      <c r="D95" s="91" t="s">
        <v>624</v>
      </c>
      <c r="E95" s="91" t="s">
        <v>625</v>
      </c>
      <c r="F95" s="69">
        <v>65000</v>
      </c>
      <c r="G95" s="69">
        <v>15000</v>
      </c>
    </row>
    <row r="96" spans="1:16" x14ac:dyDescent="0.15">
      <c r="A96" s="92">
        <v>8085</v>
      </c>
      <c r="B96" s="91" t="s">
        <v>451</v>
      </c>
      <c r="C96" s="91" t="s">
        <v>463</v>
      </c>
      <c r="D96" s="91" t="s">
        <v>537</v>
      </c>
      <c r="E96" s="91" t="s">
        <v>502</v>
      </c>
      <c r="F96" s="69">
        <v>250000</v>
      </c>
      <c r="G96" s="69">
        <v>65000</v>
      </c>
    </row>
    <row r="97" spans="1:7" x14ac:dyDescent="0.15">
      <c r="A97" s="92">
        <v>8086</v>
      </c>
      <c r="B97" s="91" t="s">
        <v>452</v>
      </c>
      <c r="C97" s="91" t="s">
        <v>533</v>
      </c>
      <c r="D97" s="91" t="s">
        <v>533</v>
      </c>
      <c r="E97" s="91" t="s">
        <v>533</v>
      </c>
    </row>
    <row r="98" spans="1:7" x14ac:dyDescent="0.15">
      <c r="A98" s="92">
        <v>8087</v>
      </c>
      <c r="B98" s="91" t="s">
        <v>453</v>
      </c>
      <c r="C98" s="91" t="s">
        <v>463</v>
      </c>
      <c r="D98" s="91" t="s">
        <v>624</v>
      </c>
      <c r="E98" s="91" t="s">
        <v>625</v>
      </c>
      <c r="F98" s="69">
        <v>65000</v>
      </c>
      <c r="G98" s="69">
        <v>15000</v>
      </c>
    </row>
    <row r="99" spans="1:7" x14ac:dyDescent="0.15">
      <c r="A99" s="92">
        <v>8088</v>
      </c>
      <c r="B99" s="91" t="s">
        <v>454</v>
      </c>
      <c r="C99" s="91" t="s">
        <v>463</v>
      </c>
      <c r="D99" s="91" t="s">
        <v>624</v>
      </c>
      <c r="E99" s="91" t="s">
        <v>625</v>
      </c>
      <c r="F99" s="69">
        <v>65000</v>
      </c>
      <c r="G99" s="69">
        <v>15000</v>
      </c>
    </row>
    <row r="100" spans="1:7" x14ac:dyDescent="0.15">
      <c r="A100" s="92">
        <v>8089</v>
      </c>
      <c r="B100" s="91" t="s">
        <v>461</v>
      </c>
      <c r="C100" s="91" t="s">
        <v>463</v>
      </c>
      <c r="D100" s="91" t="s">
        <v>462</v>
      </c>
      <c r="E100" s="96" t="s">
        <v>416</v>
      </c>
      <c r="F100" s="69">
        <v>75000</v>
      </c>
      <c r="G100" s="69">
        <v>10000</v>
      </c>
    </row>
    <row r="101" spans="1:7" x14ac:dyDescent="0.15">
      <c r="A101" s="92">
        <v>8090</v>
      </c>
      <c r="B101" s="91" t="s">
        <v>529</v>
      </c>
      <c r="C101" s="91" t="s">
        <v>463</v>
      </c>
      <c r="D101" s="91" t="s">
        <v>536</v>
      </c>
      <c r="E101" s="91" t="s">
        <v>502</v>
      </c>
      <c r="F101" s="69">
        <v>250000</v>
      </c>
      <c r="G101" s="69">
        <v>65000</v>
      </c>
    </row>
    <row r="102" spans="1:7" x14ac:dyDescent="0.15">
      <c r="A102" s="92">
        <v>8091</v>
      </c>
      <c r="B102" s="91" t="s">
        <v>530</v>
      </c>
      <c r="C102" s="91" t="s">
        <v>463</v>
      </c>
      <c r="D102" s="91" t="s">
        <v>624</v>
      </c>
      <c r="E102" s="91" t="s">
        <v>625</v>
      </c>
      <c r="F102" s="69">
        <v>65000</v>
      </c>
      <c r="G102" s="69">
        <v>15000</v>
      </c>
    </row>
    <row r="103" spans="1:7" x14ac:dyDescent="0.15">
      <c r="A103" s="92">
        <v>8092</v>
      </c>
      <c r="B103" s="91" t="s">
        <v>531</v>
      </c>
      <c r="C103" s="91" t="s">
        <v>463</v>
      </c>
      <c r="D103" s="91" t="s">
        <v>624</v>
      </c>
      <c r="E103" s="91" t="s">
        <v>625</v>
      </c>
      <c r="F103" s="69">
        <v>65000</v>
      </c>
      <c r="G103" s="69">
        <v>15000</v>
      </c>
    </row>
    <row r="104" spans="1:7" x14ac:dyDescent="0.15">
      <c r="A104" s="92">
        <v>8093</v>
      </c>
      <c r="B104" s="91" t="s">
        <v>532</v>
      </c>
      <c r="C104" s="91" t="s">
        <v>463</v>
      </c>
      <c r="D104" s="91" t="s">
        <v>624</v>
      </c>
      <c r="E104" s="91" t="s">
        <v>625</v>
      </c>
      <c r="F104" s="69">
        <v>65000</v>
      </c>
      <c r="G104" s="69">
        <v>15000</v>
      </c>
    </row>
    <row r="105" spans="1:7" x14ac:dyDescent="0.15">
      <c r="A105" s="92">
        <v>8094</v>
      </c>
      <c r="B105" s="91" t="s">
        <v>626</v>
      </c>
      <c r="C105" s="91" t="s">
        <v>463</v>
      </c>
      <c r="D105" s="91" t="s">
        <v>624</v>
      </c>
      <c r="E105" s="91" t="s">
        <v>625</v>
      </c>
      <c r="F105" s="69">
        <v>65000</v>
      </c>
      <c r="G105" s="69">
        <v>15000</v>
      </c>
    </row>
    <row r="106" spans="1:7" x14ac:dyDescent="0.15">
      <c r="A106" s="92">
        <v>8095</v>
      </c>
      <c r="B106" s="91" t="s">
        <v>627</v>
      </c>
      <c r="C106" s="91" t="s">
        <v>463</v>
      </c>
      <c r="D106" s="91" t="s">
        <v>624</v>
      </c>
      <c r="E106" s="91" t="s">
        <v>625</v>
      </c>
      <c r="F106" s="69">
        <v>65000</v>
      </c>
      <c r="G106" s="69">
        <v>15000</v>
      </c>
    </row>
    <row r="107" spans="1:7" x14ac:dyDescent="0.15">
      <c r="A107" s="92">
        <v>8096</v>
      </c>
      <c r="B107" s="91" t="s">
        <v>628</v>
      </c>
    </row>
    <row r="108" spans="1:7" x14ac:dyDescent="0.15">
      <c r="A108" s="92">
        <v>8097</v>
      </c>
      <c r="B108" s="91" t="s">
        <v>629</v>
      </c>
      <c r="C108" s="91" t="s">
        <v>631</v>
      </c>
      <c r="D108" s="91" t="s">
        <v>630</v>
      </c>
      <c r="E108" s="91" t="s">
        <v>502</v>
      </c>
      <c r="F108" s="69">
        <v>250000</v>
      </c>
      <c r="G108" s="69">
        <v>65000</v>
      </c>
    </row>
    <row r="109" spans="1:7" x14ac:dyDescent="0.15">
      <c r="A109" s="92">
        <v>8098</v>
      </c>
      <c r="B109" s="91" t="s">
        <v>632</v>
      </c>
      <c r="C109" s="91" t="s">
        <v>631</v>
      </c>
      <c r="D109" s="91" t="s">
        <v>624</v>
      </c>
      <c r="E109" s="91" t="s">
        <v>502</v>
      </c>
      <c r="F109" s="69">
        <v>250000</v>
      </c>
      <c r="G109" s="69">
        <v>65000</v>
      </c>
    </row>
    <row r="110" spans="1:7" x14ac:dyDescent="0.15">
      <c r="A110" s="92">
        <v>8099</v>
      </c>
    </row>
    <row r="111" spans="1:7" x14ac:dyDescent="0.15">
      <c r="A111" s="92">
        <v>8095</v>
      </c>
      <c r="B111" s="91" t="s">
        <v>627</v>
      </c>
      <c r="C111" s="91" t="s">
        <v>463</v>
      </c>
      <c r="D111" s="91" t="s">
        <v>624</v>
      </c>
      <c r="E111" s="91" t="s">
        <v>625</v>
      </c>
      <c r="F111" s="69">
        <v>65000</v>
      </c>
      <c r="G111" s="69">
        <v>15000</v>
      </c>
    </row>
    <row r="112" spans="1:7" x14ac:dyDescent="0.15">
      <c r="A112" s="92">
        <v>9004</v>
      </c>
      <c r="B112" s="91" t="s">
        <v>633</v>
      </c>
      <c r="C112" s="91" t="s">
        <v>463</v>
      </c>
      <c r="D112" s="91" t="s">
        <v>634</v>
      </c>
      <c r="E112" s="91" t="s">
        <v>635</v>
      </c>
      <c r="F112" s="69">
        <v>50000</v>
      </c>
      <c r="G112" s="69">
        <v>10000</v>
      </c>
    </row>
    <row r="113" spans="1:7" x14ac:dyDescent="0.15">
      <c r="A113" s="92">
        <v>9003</v>
      </c>
      <c r="B113" s="91" t="s">
        <v>460</v>
      </c>
      <c r="C113" s="91" t="s">
        <v>463</v>
      </c>
      <c r="D113" s="91" t="s">
        <v>463</v>
      </c>
      <c r="E113" s="91" t="s">
        <v>526</v>
      </c>
      <c r="F113" s="69">
        <v>75000</v>
      </c>
      <c r="G113" s="69">
        <v>10000</v>
      </c>
    </row>
  </sheetData>
  <pageMargins left="0.7" right="0.7" top="0.75" bottom="0.75" header="0.3" footer="0.3"/>
  <pageSetup scale="63" fitToHeight="0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83"/>
  <sheetViews>
    <sheetView workbookViewId="0">
      <selection activeCell="B8" sqref="B8"/>
    </sheetView>
  </sheetViews>
  <sheetFormatPr baseColWidth="10" defaultColWidth="9.1640625" defaultRowHeight="14" x14ac:dyDescent="0.15"/>
  <cols>
    <col min="1" max="1" width="9.83203125" style="1" bestFit="1" customWidth="1"/>
    <col min="2" max="2" width="31.5" style="1" bestFit="1" customWidth="1"/>
    <col min="3" max="3" width="2.5" style="1" customWidth="1"/>
    <col min="4" max="4" width="9.83203125" style="1" bestFit="1" customWidth="1"/>
    <col min="5" max="5" width="27.6640625" style="1" bestFit="1" customWidth="1"/>
    <col min="6" max="6" width="2.5" style="1" customWidth="1"/>
    <col min="7" max="7" width="9.83203125" style="1" bestFit="1" customWidth="1"/>
    <col min="8" max="8" width="28.5" style="1" bestFit="1" customWidth="1"/>
    <col min="9" max="9" width="2.5" style="1" customWidth="1"/>
    <col min="10" max="10" width="9.83203125" style="1" bestFit="1" customWidth="1"/>
    <col min="11" max="11" width="32.5" style="1" bestFit="1" customWidth="1"/>
    <col min="12" max="12" width="2.5" style="1" customWidth="1"/>
    <col min="13" max="16384" width="9.1640625" style="1"/>
  </cols>
  <sheetData>
    <row r="1" spans="1:11" ht="20" x14ac:dyDescent="0.2">
      <c r="A1" s="203" t="s">
        <v>327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3" spans="1:11" x14ac:dyDescent="0.15">
      <c r="A3" s="202" t="s">
        <v>326</v>
      </c>
      <c r="B3" s="202"/>
      <c r="D3" s="202" t="s">
        <v>325</v>
      </c>
      <c r="E3" s="202"/>
      <c r="G3" s="202" t="s">
        <v>324</v>
      </c>
      <c r="H3" s="202"/>
      <c r="J3" s="202" t="s">
        <v>91</v>
      </c>
      <c r="K3" s="202"/>
    </row>
    <row r="4" spans="1:11" s="22" customFormat="1" x14ac:dyDescent="0.15">
      <c r="A4" s="52" t="s">
        <v>323</v>
      </c>
      <c r="B4" s="52" t="s">
        <v>12</v>
      </c>
      <c r="D4" s="52" t="s">
        <v>323</v>
      </c>
      <c r="E4" s="52" t="s">
        <v>12</v>
      </c>
      <c r="G4" s="52" t="s">
        <v>323</v>
      </c>
      <c r="H4" s="52" t="s">
        <v>12</v>
      </c>
      <c r="J4" s="52" t="s">
        <v>323</v>
      </c>
      <c r="K4" s="52" t="s">
        <v>12</v>
      </c>
    </row>
    <row r="5" spans="1:11" x14ac:dyDescent="0.15">
      <c r="A5" s="1" t="s">
        <v>322</v>
      </c>
      <c r="B5" s="47" t="s">
        <v>321</v>
      </c>
      <c r="D5" s="51" t="s">
        <v>320</v>
      </c>
      <c r="E5" s="47" t="s">
        <v>319</v>
      </c>
      <c r="G5" s="51" t="s">
        <v>318</v>
      </c>
      <c r="H5" s="47" t="s">
        <v>317</v>
      </c>
      <c r="J5" s="51" t="s">
        <v>316</v>
      </c>
      <c r="K5" s="47" t="s">
        <v>315</v>
      </c>
    </row>
    <row r="6" spans="1:11" x14ac:dyDescent="0.15">
      <c r="A6" s="1" t="s">
        <v>314</v>
      </c>
      <c r="B6" s="47" t="s">
        <v>313</v>
      </c>
      <c r="D6" s="1" t="s">
        <v>312</v>
      </c>
      <c r="E6" s="47" t="s">
        <v>311</v>
      </c>
      <c r="G6" s="1" t="s">
        <v>310</v>
      </c>
      <c r="H6" s="47" t="s">
        <v>309</v>
      </c>
      <c r="J6" s="1" t="s">
        <v>308</v>
      </c>
      <c r="K6" s="47" t="s">
        <v>307</v>
      </c>
    </row>
    <row r="7" spans="1:11" x14ac:dyDescent="0.15">
      <c r="A7" s="50" t="s">
        <v>306</v>
      </c>
      <c r="B7" s="46" t="s">
        <v>302</v>
      </c>
      <c r="D7" s="50" t="s">
        <v>305</v>
      </c>
      <c r="E7" s="46" t="s">
        <v>304</v>
      </c>
      <c r="G7" s="50" t="s">
        <v>520</v>
      </c>
      <c r="H7" s="46" t="s">
        <v>538</v>
      </c>
      <c r="J7" s="50" t="s">
        <v>303</v>
      </c>
      <c r="K7" s="46" t="s">
        <v>302</v>
      </c>
    </row>
    <row r="8" spans="1:11" x14ac:dyDescent="0.15">
      <c r="A8" s="51" t="s">
        <v>301</v>
      </c>
      <c r="B8" s="48" t="s">
        <v>300</v>
      </c>
      <c r="D8" s="51" t="s">
        <v>299</v>
      </c>
      <c r="E8" s="48" t="s">
        <v>298</v>
      </c>
      <c r="G8" s="51" t="s">
        <v>521</v>
      </c>
      <c r="H8" s="48" t="s">
        <v>539</v>
      </c>
      <c r="J8" s="51" t="s">
        <v>297</v>
      </c>
      <c r="K8" s="48" t="s">
        <v>296</v>
      </c>
    </row>
    <row r="9" spans="1:11" x14ac:dyDescent="0.15">
      <c r="A9" s="1" t="s">
        <v>295</v>
      </c>
      <c r="B9" s="47" t="s">
        <v>294</v>
      </c>
      <c r="D9" s="1" t="s">
        <v>293</v>
      </c>
      <c r="E9" s="47" t="s">
        <v>292</v>
      </c>
      <c r="G9" s="1" t="s">
        <v>522</v>
      </c>
      <c r="H9" s="47" t="s">
        <v>540</v>
      </c>
      <c r="J9" s="1" t="s">
        <v>291</v>
      </c>
      <c r="K9" s="47" t="s">
        <v>290</v>
      </c>
    </row>
    <row r="10" spans="1:11" x14ac:dyDescent="0.15">
      <c r="A10" s="50" t="s">
        <v>289</v>
      </c>
      <c r="B10" s="46" t="s">
        <v>288</v>
      </c>
      <c r="D10" s="50" t="s">
        <v>287</v>
      </c>
      <c r="E10" s="46" t="s">
        <v>286</v>
      </c>
      <c r="G10" s="50" t="s">
        <v>523</v>
      </c>
      <c r="H10" s="46" t="s">
        <v>524</v>
      </c>
      <c r="J10" s="50" t="s">
        <v>285</v>
      </c>
      <c r="K10" s="46" t="s">
        <v>284</v>
      </c>
    </row>
    <row r="11" spans="1:11" x14ac:dyDescent="0.15">
      <c r="A11" s="51" t="s">
        <v>283</v>
      </c>
      <c r="B11" s="48" t="s">
        <v>282</v>
      </c>
      <c r="C11" s="21"/>
      <c r="D11" s="51" t="s">
        <v>281</v>
      </c>
      <c r="E11" s="48" t="s">
        <v>280</v>
      </c>
      <c r="F11" s="21"/>
      <c r="G11" s="49"/>
      <c r="H11" s="48"/>
      <c r="I11" s="21"/>
      <c r="J11" s="49" t="s">
        <v>279</v>
      </c>
      <c r="K11" s="48" t="s">
        <v>278</v>
      </c>
    </row>
    <row r="12" spans="1:11" x14ac:dyDescent="0.15">
      <c r="A12" s="1" t="s">
        <v>277</v>
      </c>
      <c r="B12" s="47" t="s">
        <v>276</v>
      </c>
      <c r="C12" s="21"/>
      <c r="D12" s="1" t="s">
        <v>275</v>
      </c>
      <c r="E12" s="47" t="s">
        <v>274</v>
      </c>
      <c r="F12" s="21"/>
      <c r="G12" s="21"/>
      <c r="H12" s="47"/>
      <c r="I12" s="21"/>
      <c r="J12" s="21" t="s">
        <v>273</v>
      </c>
      <c r="K12" s="47" t="s">
        <v>272</v>
      </c>
    </row>
    <row r="13" spans="1:11" x14ac:dyDescent="0.15">
      <c r="A13" s="50" t="s">
        <v>271</v>
      </c>
      <c r="B13" s="46" t="s">
        <v>270</v>
      </c>
      <c r="C13" s="21"/>
      <c r="D13" s="50" t="s">
        <v>466</v>
      </c>
      <c r="E13" s="46" t="s">
        <v>469</v>
      </c>
      <c r="F13" s="21"/>
      <c r="G13" s="21"/>
      <c r="H13" s="21"/>
      <c r="I13" s="21"/>
      <c r="J13" s="21" t="s">
        <v>477</v>
      </c>
      <c r="K13" s="21" t="s">
        <v>478</v>
      </c>
    </row>
    <row r="14" spans="1:11" x14ac:dyDescent="0.15">
      <c r="A14" s="51" t="s">
        <v>269</v>
      </c>
      <c r="B14" s="48" t="s">
        <v>268</v>
      </c>
      <c r="C14" s="21"/>
      <c r="D14" s="51" t="s">
        <v>467</v>
      </c>
      <c r="E14" s="48" t="s">
        <v>468</v>
      </c>
      <c r="F14" s="21"/>
      <c r="G14" s="21"/>
      <c r="H14" s="21"/>
      <c r="I14" s="21"/>
      <c r="J14" s="21" t="s">
        <v>479</v>
      </c>
      <c r="K14" s="21" t="s">
        <v>480</v>
      </c>
    </row>
    <row r="15" spans="1:11" x14ac:dyDescent="0.15">
      <c r="A15" s="1" t="s">
        <v>267</v>
      </c>
      <c r="B15" s="47" t="s">
        <v>266</v>
      </c>
      <c r="C15" s="21"/>
      <c r="D15" s="1" t="s">
        <v>470</v>
      </c>
      <c r="E15" s="47" t="s">
        <v>474</v>
      </c>
      <c r="F15" s="21"/>
      <c r="G15" s="21"/>
      <c r="H15" s="21"/>
      <c r="I15" s="21"/>
      <c r="J15" s="21" t="s">
        <v>481</v>
      </c>
      <c r="K15" s="21" t="s">
        <v>484</v>
      </c>
    </row>
    <row r="16" spans="1:11" x14ac:dyDescent="0.15">
      <c r="A16" s="50" t="s">
        <v>265</v>
      </c>
      <c r="B16" s="46" t="s">
        <v>264</v>
      </c>
      <c r="C16" s="21"/>
      <c r="D16" s="50" t="s">
        <v>471</v>
      </c>
      <c r="E16" s="46" t="s">
        <v>475</v>
      </c>
      <c r="F16" s="21"/>
      <c r="G16" s="21"/>
      <c r="H16" s="21"/>
      <c r="I16" s="21"/>
      <c r="J16" s="21" t="s">
        <v>482</v>
      </c>
      <c r="K16" s="21" t="s">
        <v>485</v>
      </c>
    </row>
    <row r="17" spans="1:11" x14ac:dyDescent="0.15">
      <c r="A17" s="51" t="s">
        <v>263</v>
      </c>
      <c r="B17" s="48" t="s">
        <v>262</v>
      </c>
      <c r="C17" s="21"/>
      <c r="D17" s="51" t="s">
        <v>472</v>
      </c>
      <c r="E17" s="48" t="s">
        <v>476</v>
      </c>
      <c r="F17" s="21"/>
      <c r="G17" s="21"/>
      <c r="H17" s="21"/>
      <c r="I17" s="21"/>
      <c r="J17" s="21" t="s">
        <v>483</v>
      </c>
      <c r="K17" s="21" t="s">
        <v>486</v>
      </c>
    </row>
    <row r="18" spans="1:11" x14ac:dyDescent="0.15">
      <c r="A18" s="1" t="s">
        <v>261</v>
      </c>
      <c r="B18" s="47" t="s">
        <v>260</v>
      </c>
      <c r="C18" s="21"/>
      <c r="D18" s="1" t="s">
        <v>473</v>
      </c>
      <c r="E18" s="47" t="s">
        <v>503</v>
      </c>
      <c r="F18" s="21"/>
      <c r="G18" s="21"/>
      <c r="H18" s="21"/>
      <c r="I18" s="21"/>
      <c r="J18" s="21"/>
      <c r="K18" s="21"/>
    </row>
    <row r="19" spans="1:11" x14ac:dyDescent="0.15">
      <c r="A19" s="50" t="s">
        <v>259</v>
      </c>
      <c r="B19" s="46" t="s">
        <v>258</v>
      </c>
      <c r="C19" s="21"/>
      <c r="D19" s="50" t="s">
        <v>504</v>
      </c>
      <c r="E19" s="46" t="s">
        <v>543</v>
      </c>
      <c r="F19" s="21"/>
      <c r="G19" s="21"/>
      <c r="H19" s="21"/>
      <c r="I19" s="21"/>
      <c r="J19" s="21"/>
      <c r="K19" s="21"/>
    </row>
    <row r="20" spans="1:11" x14ac:dyDescent="0.15">
      <c r="A20" s="51" t="s">
        <v>257</v>
      </c>
      <c r="B20" s="48" t="s">
        <v>256</v>
      </c>
      <c r="C20" s="21"/>
      <c r="D20" s="51" t="s">
        <v>505</v>
      </c>
      <c r="E20" s="48" t="s">
        <v>544</v>
      </c>
      <c r="F20" s="21"/>
      <c r="G20" s="21"/>
      <c r="H20" s="21"/>
      <c r="I20" s="21"/>
      <c r="J20" s="21"/>
      <c r="K20" s="21"/>
    </row>
    <row r="21" spans="1:11" x14ac:dyDescent="0.15">
      <c r="A21" s="1" t="s">
        <v>255</v>
      </c>
      <c r="B21" s="47" t="s">
        <v>254</v>
      </c>
      <c r="C21" s="21"/>
      <c r="D21" s="1" t="s">
        <v>506</v>
      </c>
      <c r="E21" s="46" t="s">
        <v>513</v>
      </c>
      <c r="F21" s="21"/>
      <c r="G21" s="21"/>
      <c r="H21" s="21"/>
      <c r="I21" s="21"/>
      <c r="J21" s="21"/>
      <c r="K21" s="21"/>
    </row>
    <row r="22" spans="1:11" x14ac:dyDescent="0.15">
      <c r="A22" s="50" t="s">
        <v>253</v>
      </c>
      <c r="B22" s="46" t="s">
        <v>252</v>
      </c>
      <c r="C22" s="21"/>
      <c r="D22" s="50" t="s">
        <v>507</v>
      </c>
      <c r="E22" s="46" t="s">
        <v>514</v>
      </c>
      <c r="F22" s="21"/>
      <c r="G22" s="21"/>
      <c r="H22" s="21"/>
      <c r="I22" s="21"/>
      <c r="J22" s="21"/>
      <c r="K22" s="21"/>
    </row>
    <row r="23" spans="1:11" x14ac:dyDescent="0.15">
      <c r="A23" s="51" t="s">
        <v>251</v>
      </c>
      <c r="B23" s="48" t="s">
        <v>250</v>
      </c>
      <c r="C23" s="21"/>
      <c r="D23" s="51" t="s">
        <v>508</v>
      </c>
      <c r="E23" s="48" t="s">
        <v>545</v>
      </c>
      <c r="F23" s="21"/>
      <c r="G23" s="21"/>
      <c r="H23" s="21"/>
      <c r="I23" s="21"/>
      <c r="J23" s="21"/>
      <c r="K23" s="21"/>
    </row>
    <row r="24" spans="1:11" x14ac:dyDescent="0.15">
      <c r="A24" s="1" t="s">
        <v>249</v>
      </c>
      <c r="B24" s="47" t="s">
        <v>248</v>
      </c>
      <c r="C24" s="21"/>
      <c r="D24" s="1" t="s">
        <v>509</v>
      </c>
      <c r="E24" s="1" t="s">
        <v>515</v>
      </c>
      <c r="F24" s="21"/>
      <c r="G24" s="21"/>
      <c r="H24" s="21"/>
      <c r="I24" s="21"/>
      <c r="J24" s="21"/>
      <c r="K24" s="21"/>
    </row>
    <row r="25" spans="1:11" x14ac:dyDescent="0.15">
      <c r="A25" s="50" t="s">
        <v>247</v>
      </c>
      <c r="B25" s="46" t="s">
        <v>246</v>
      </c>
      <c r="C25" s="21"/>
      <c r="D25" s="50" t="s">
        <v>510</v>
      </c>
      <c r="E25" s="46" t="s">
        <v>516</v>
      </c>
      <c r="F25" s="21"/>
      <c r="G25" s="21"/>
      <c r="H25" s="21"/>
      <c r="I25" s="21"/>
      <c r="J25" s="21"/>
      <c r="K25" s="21"/>
    </row>
    <row r="26" spans="1:11" x14ac:dyDescent="0.15">
      <c r="A26" s="51" t="s">
        <v>245</v>
      </c>
      <c r="B26" s="48" t="s">
        <v>244</v>
      </c>
      <c r="C26" s="21"/>
      <c r="D26" s="51" t="s">
        <v>511</v>
      </c>
      <c r="E26" s="47" t="s">
        <v>517</v>
      </c>
      <c r="F26" s="21"/>
      <c r="G26" s="21"/>
      <c r="H26" s="21"/>
      <c r="I26" s="21"/>
      <c r="J26" s="21"/>
      <c r="K26" s="21"/>
    </row>
    <row r="27" spans="1:11" x14ac:dyDescent="0.15">
      <c r="A27" s="1" t="s">
        <v>243</v>
      </c>
      <c r="B27" s="47" t="s">
        <v>242</v>
      </c>
      <c r="C27" s="21"/>
      <c r="D27" s="1" t="s">
        <v>512</v>
      </c>
      <c r="E27" s="47" t="s">
        <v>519</v>
      </c>
      <c r="F27" s="21"/>
      <c r="G27" s="21"/>
      <c r="H27" s="21"/>
      <c r="I27" s="21"/>
      <c r="J27" s="21"/>
      <c r="K27" s="21"/>
    </row>
    <row r="28" spans="1:11" x14ac:dyDescent="0.15">
      <c r="A28" s="50" t="s">
        <v>241</v>
      </c>
      <c r="B28" s="46" t="s">
        <v>240</v>
      </c>
      <c r="C28" s="21"/>
      <c r="D28" s="50" t="s">
        <v>541</v>
      </c>
      <c r="E28" s="46" t="s">
        <v>518</v>
      </c>
      <c r="F28" s="21"/>
      <c r="G28" s="21"/>
      <c r="H28" s="21"/>
      <c r="I28" s="21"/>
      <c r="J28" s="21"/>
      <c r="K28" s="21"/>
    </row>
    <row r="29" spans="1:11" x14ac:dyDescent="0.15">
      <c r="A29" s="51" t="s">
        <v>239</v>
      </c>
      <c r="B29" s="48" t="s">
        <v>238</v>
      </c>
      <c r="C29" s="21"/>
      <c r="D29" s="21" t="s">
        <v>542</v>
      </c>
      <c r="E29" s="21" t="s">
        <v>519</v>
      </c>
      <c r="F29" s="21"/>
      <c r="G29" s="21"/>
      <c r="H29" s="21"/>
      <c r="I29" s="21"/>
      <c r="J29" s="21"/>
      <c r="K29" s="21"/>
    </row>
    <row r="30" spans="1:11" x14ac:dyDescent="0.15">
      <c r="A30" s="1" t="s">
        <v>237</v>
      </c>
      <c r="B30" s="47" t="s">
        <v>236</v>
      </c>
      <c r="C30" s="21"/>
      <c r="D30" s="21"/>
      <c r="E30" s="21"/>
      <c r="F30" s="21"/>
      <c r="G30" s="21"/>
      <c r="H30" s="21"/>
      <c r="I30" s="21"/>
      <c r="J30" s="21"/>
      <c r="K30" s="21"/>
    </row>
    <row r="31" spans="1:11" x14ac:dyDescent="0.15">
      <c r="A31" s="50" t="s">
        <v>235</v>
      </c>
      <c r="B31" s="46" t="s">
        <v>234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1:11" x14ac:dyDescent="0.15">
      <c r="A32" s="51" t="s">
        <v>233</v>
      </c>
      <c r="B32" s="48" t="s">
        <v>232</v>
      </c>
      <c r="C32" s="21"/>
      <c r="D32" s="21"/>
      <c r="E32" s="21"/>
      <c r="F32" s="21"/>
      <c r="G32" s="21"/>
      <c r="H32" s="21"/>
      <c r="I32" s="21"/>
      <c r="J32" s="21"/>
      <c r="K32" s="21"/>
    </row>
    <row r="33" spans="1:11" x14ac:dyDescent="0.15">
      <c r="A33" s="1" t="s">
        <v>488</v>
      </c>
      <c r="B33" s="47" t="s">
        <v>489</v>
      </c>
      <c r="C33" s="21"/>
      <c r="D33" s="21"/>
      <c r="E33" s="21"/>
      <c r="F33" s="21"/>
      <c r="G33" s="21"/>
      <c r="H33" s="21"/>
      <c r="I33" s="21"/>
      <c r="J33" s="21"/>
      <c r="K33" s="21"/>
    </row>
    <row r="34" spans="1:11" x14ac:dyDescent="0.15">
      <c r="A34" s="50" t="s">
        <v>490</v>
      </c>
      <c r="B34" s="46" t="s">
        <v>491</v>
      </c>
      <c r="C34" s="21"/>
      <c r="D34" s="21"/>
      <c r="E34" s="21"/>
      <c r="F34" s="21"/>
      <c r="G34" s="21"/>
      <c r="H34" s="21"/>
      <c r="I34" s="21"/>
      <c r="J34" s="21"/>
      <c r="K34" s="21"/>
    </row>
    <row r="35" spans="1:11" x14ac:dyDescent="0.15">
      <c r="A35" s="51" t="s">
        <v>492</v>
      </c>
      <c r="B35" s="48" t="s">
        <v>493</v>
      </c>
      <c r="C35" s="21"/>
      <c r="D35" s="21"/>
      <c r="E35" s="21"/>
      <c r="F35" s="21"/>
      <c r="G35" s="21"/>
      <c r="H35" s="21"/>
      <c r="I35" s="21"/>
      <c r="J35" s="21"/>
      <c r="K35" s="21"/>
    </row>
    <row r="36" spans="1:11" x14ac:dyDescent="0.15">
      <c r="A36" s="1" t="s">
        <v>494</v>
      </c>
      <c r="B36" s="47" t="s">
        <v>495</v>
      </c>
      <c r="C36" s="21"/>
      <c r="D36" s="21"/>
      <c r="E36" s="21"/>
      <c r="F36" s="21"/>
      <c r="G36" s="21"/>
      <c r="H36" s="21"/>
      <c r="I36" s="21"/>
      <c r="J36" s="21"/>
      <c r="K36" s="21"/>
    </row>
    <row r="37" spans="1:11" x14ac:dyDescent="0.15">
      <c r="A37" s="50" t="s">
        <v>496</v>
      </c>
      <c r="B37" s="46" t="s">
        <v>497</v>
      </c>
      <c r="C37" s="21"/>
      <c r="D37" s="21"/>
      <c r="E37" s="21"/>
      <c r="F37" s="21"/>
      <c r="G37" s="21"/>
      <c r="H37" s="21"/>
      <c r="I37" s="21"/>
      <c r="J37" s="21"/>
      <c r="K37" s="21"/>
    </row>
    <row r="38" spans="1:11" x14ac:dyDescent="0.15">
      <c r="A38" s="51" t="s">
        <v>320</v>
      </c>
      <c r="B38" s="47" t="s">
        <v>319</v>
      </c>
      <c r="C38" s="21"/>
      <c r="D38" s="21"/>
      <c r="E38" s="21"/>
      <c r="F38" s="21"/>
      <c r="G38" s="21"/>
      <c r="H38" s="21"/>
      <c r="I38" s="21"/>
      <c r="J38" s="21"/>
      <c r="K38" s="21"/>
    </row>
    <row r="39" spans="1:11" x14ac:dyDescent="0.15">
      <c r="A39" s="1" t="s">
        <v>312</v>
      </c>
      <c r="B39" s="47" t="s">
        <v>311</v>
      </c>
      <c r="C39" s="21"/>
      <c r="D39" s="21"/>
      <c r="E39" s="21"/>
      <c r="F39" s="21"/>
      <c r="G39" s="21"/>
      <c r="H39" s="21"/>
      <c r="I39" s="21"/>
      <c r="J39" s="21"/>
      <c r="K39" s="21"/>
    </row>
    <row r="40" spans="1:11" x14ac:dyDescent="0.15">
      <c r="A40" s="50" t="s">
        <v>305</v>
      </c>
      <c r="B40" s="46" t="s">
        <v>304</v>
      </c>
      <c r="C40" s="21"/>
      <c r="D40" s="21"/>
      <c r="E40" s="21"/>
      <c r="F40" s="21"/>
      <c r="G40" s="21"/>
      <c r="H40" s="21"/>
      <c r="I40" s="21"/>
      <c r="J40" s="21"/>
      <c r="K40" s="21"/>
    </row>
    <row r="41" spans="1:11" x14ac:dyDescent="0.15">
      <c r="A41" s="51" t="s">
        <v>299</v>
      </c>
      <c r="B41" s="48" t="s">
        <v>298</v>
      </c>
      <c r="C41" s="21"/>
      <c r="D41" s="21"/>
      <c r="E41" s="21"/>
      <c r="F41" s="21"/>
      <c r="G41" s="21"/>
      <c r="H41" s="21"/>
      <c r="I41" s="21"/>
      <c r="J41" s="21"/>
      <c r="K41" s="21"/>
    </row>
    <row r="42" spans="1:11" x14ac:dyDescent="0.15">
      <c r="A42" s="1" t="s">
        <v>293</v>
      </c>
      <c r="B42" s="47" t="s">
        <v>292</v>
      </c>
      <c r="C42" s="21"/>
      <c r="D42" s="21"/>
      <c r="E42" s="21"/>
      <c r="F42" s="21"/>
      <c r="G42" s="21"/>
      <c r="H42" s="21"/>
      <c r="I42" s="21"/>
      <c r="J42" s="21"/>
      <c r="K42" s="21"/>
    </row>
    <row r="43" spans="1:11" x14ac:dyDescent="0.15">
      <c r="A43" s="50" t="s">
        <v>287</v>
      </c>
      <c r="B43" s="46" t="s">
        <v>286</v>
      </c>
      <c r="C43" s="21"/>
      <c r="D43" s="21"/>
      <c r="E43" s="21"/>
      <c r="F43" s="21"/>
      <c r="G43" s="21"/>
      <c r="H43" s="21"/>
      <c r="I43" s="21"/>
      <c r="J43" s="21"/>
      <c r="K43" s="21"/>
    </row>
    <row r="44" spans="1:11" x14ac:dyDescent="0.15">
      <c r="A44" s="51" t="s">
        <v>281</v>
      </c>
      <c r="B44" s="48" t="s">
        <v>280</v>
      </c>
      <c r="C44" s="21"/>
      <c r="D44" s="21"/>
      <c r="E44" s="21"/>
      <c r="F44" s="21"/>
      <c r="G44" s="21"/>
      <c r="H44" s="21"/>
      <c r="I44" s="21"/>
      <c r="J44" s="21"/>
      <c r="K44" s="21"/>
    </row>
    <row r="45" spans="1:11" x14ac:dyDescent="0.15">
      <c r="A45" s="1" t="s">
        <v>275</v>
      </c>
      <c r="B45" s="47" t="s">
        <v>274</v>
      </c>
      <c r="C45" s="21"/>
      <c r="D45" s="21"/>
      <c r="E45" s="21"/>
      <c r="F45" s="21"/>
      <c r="G45" s="21"/>
      <c r="H45" s="21"/>
      <c r="I45" s="21"/>
      <c r="J45" s="21"/>
      <c r="K45" s="21"/>
    </row>
    <row r="46" spans="1:11" x14ac:dyDescent="0.15">
      <c r="A46" s="50" t="s">
        <v>466</v>
      </c>
      <c r="B46" s="46" t="s">
        <v>469</v>
      </c>
      <c r="C46" s="21"/>
      <c r="D46" s="21"/>
      <c r="E46" s="21"/>
      <c r="F46" s="21"/>
      <c r="G46" s="21"/>
      <c r="H46" s="21"/>
      <c r="I46" s="21"/>
      <c r="J46" s="21"/>
      <c r="K46" s="21"/>
    </row>
    <row r="47" spans="1:11" x14ac:dyDescent="0.15">
      <c r="A47" s="51" t="s">
        <v>467</v>
      </c>
      <c r="B47" s="48" t="s">
        <v>468</v>
      </c>
      <c r="C47" s="21"/>
      <c r="D47" s="21"/>
      <c r="E47" s="21"/>
      <c r="F47" s="21"/>
      <c r="G47" s="21"/>
      <c r="H47" s="21"/>
      <c r="I47" s="21"/>
      <c r="J47" s="21"/>
      <c r="K47" s="21"/>
    </row>
    <row r="48" spans="1:11" x14ac:dyDescent="0.15">
      <c r="A48" s="1" t="s">
        <v>470</v>
      </c>
      <c r="B48" s="47" t="s">
        <v>474</v>
      </c>
      <c r="C48" s="21"/>
      <c r="D48" s="21"/>
      <c r="E48" s="21"/>
      <c r="F48" s="21"/>
      <c r="G48" s="21"/>
      <c r="H48" s="21"/>
      <c r="I48" s="21"/>
      <c r="J48" s="21"/>
      <c r="K48" s="21"/>
    </row>
    <row r="49" spans="1:11" x14ac:dyDescent="0.15">
      <c r="A49" s="50" t="s">
        <v>471</v>
      </c>
      <c r="B49" s="46" t="s">
        <v>475</v>
      </c>
      <c r="C49" s="21"/>
      <c r="D49" s="21"/>
      <c r="E49" s="21"/>
      <c r="F49" s="21"/>
      <c r="G49" s="21"/>
      <c r="H49" s="21"/>
      <c r="I49" s="21"/>
      <c r="J49" s="21"/>
      <c r="K49" s="21"/>
    </row>
    <row r="50" spans="1:11" x14ac:dyDescent="0.15">
      <c r="A50" s="51" t="s">
        <v>472</v>
      </c>
      <c r="B50" s="48" t="s">
        <v>476</v>
      </c>
    </row>
    <row r="51" spans="1:11" x14ac:dyDescent="0.15">
      <c r="A51" s="1" t="s">
        <v>473</v>
      </c>
      <c r="B51" s="47" t="s">
        <v>503</v>
      </c>
    </row>
    <row r="52" spans="1:11" x14ac:dyDescent="0.15">
      <c r="A52" s="50" t="s">
        <v>504</v>
      </c>
      <c r="B52" s="46" t="s">
        <v>543</v>
      </c>
    </row>
    <row r="53" spans="1:11" x14ac:dyDescent="0.15">
      <c r="A53" s="51" t="s">
        <v>505</v>
      </c>
      <c r="B53" s="48" t="s">
        <v>544</v>
      </c>
    </row>
    <row r="54" spans="1:11" x14ac:dyDescent="0.15">
      <c r="A54" s="1" t="s">
        <v>506</v>
      </c>
      <c r="B54" s="46" t="s">
        <v>513</v>
      </c>
    </row>
    <row r="55" spans="1:11" x14ac:dyDescent="0.15">
      <c r="A55" s="50" t="s">
        <v>507</v>
      </c>
      <c r="B55" s="46" t="s">
        <v>514</v>
      </c>
    </row>
    <row r="56" spans="1:11" x14ac:dyDescent="0.15">
      <c r="A56" s="51" t="s">
        <v>508</v>
      </c>
      <c r="B56" s="48" t="s">
        <v>545</v>
      </c>
    </row>
    <row r="57" spans="1:11" x14ac:dyDescent="0.15">
      <c r="A57" s="1" t="s">
        <v>509</v>
      </c>
      <c r="B57" s="1" t="s">
        <v>515</v>
      </c>
    </row>
    <row r="58" spans="1:11" x14ac:dyDescent="0.15">
      <c r="A58" s="50" t="s">
        <v>510</v>
      </c>
      <c r="B58" s="46" t="s">
        <v>516</v>
      </c>
    </row>
    <row r="59" spans="1:11" x14ac:dyDescent="0.15">
      <c r="A59" s="51" t="s">
        <v>511</v>
      </c>
      <c r="B59" s="47" t="s">
        <v>517</v>
      </c>
    </row>
    <row r="60" spans="1:11" x14ac:dyDescent="0.15">
      <c r="A60" s="1" t="s">
        <v>512</v>
      </c>
      <c r="B60" s="47" t="s">
        <v>519</v>
      </c>
    </row>
    <row r="61" spans="1:11" x14ac:dyDescent="0.15">
      <c r="A61" s="50" t="s">
        <v>541</v>
      </c>
      <c r="B61" s="46" t="s">
        <v>518</v>
      </c>
    </row>
    <row r="62" spans="1:11" x14ac:dyDescent="0.15">
      <c r="A62" s="21" t="s">
        <v>542</v>
      </c>
      <c r="B62" s="21" t="s">
        <v>519</v>
      </c>
    </row>
    <row r="63" spans="1:11" x14ac:dyDescent="0.15">
      <c r="A63" s="51" t="s">
        <v>318</v>
      </c>
      <c r="B63" s="47" t="s">
        <v>317</v>
      </c>
    </row>
    <row r="64" spans="1:11" x14ac:dyDescent="0.15">
      <c r="A64" s="1" t="s">
        <v>310</v>
      </c>
      <c r="B64" s="47" t="s">
        <v>309</v>
      </c>
    </row>
    <row r="65" spans="1:2" x14ac:dyDescent="0.15">
      <c r="A65" s="50" t="s">
        <v>520</v>
      </c>
      <c r="B65" s="46" t="s">
        <v>538</v>
      </c>
    </row>
    <row r="66" spans="1:2" x14ac:dyDescent="0.15">
      <c r="A66" s="51" t="s">
        <v>521</v>
      </c>
      <c r="B66" s="48" t="s">
        <v>539</v>
      </c>
    </row>
    <row r="67" spans="1:2" x14ac:dyDescent="0.15">
      <c r="A67" s="1" t="s">
        <v>522</v>
      </c>
      <c r="B67" s="47" t="s">
        <v>540</v>
      </c>
    </row>
    <row r="68" spans="1:2" x14ac:dyDescent="0.15">
      <c r="A68" s="50" t="s">
        <v>523</v>
      </c>
      <c r="B68" s="46" t="s">
        <v>524</v>
      </c>
    </row>
    <row r="69" spans="1:2" x14ac:dyDescent="0.15">
      <c r="A69" s="51" t="s">
        <v>316</v>
      </c>
      <c r="B69" s="47" t="s">
        <v>315</v>
      </c>
    </row>
    <row r="70" spans="1:2" x14ac:dyDescent="0.15">
      <c r="A70" s="1" t="s">
        <v>308</v>
      </c>
      <c r="B70" s="47" t="s">
        <v>307</v>
      </c>
    </row>
    <row r="71" spans="1:2" x14ac:dyDescent="0.15">
      <c r="A71" s="50" t="s">
        <v>303</v>
      </c>
      <c r="B71" s="46" t="s">
        <v>302</v>
      </c>
    </row>
    <row r="72" spans="1:2" x14ac:dyDescent="0.15">
      <c r="A72" s="51" t="s">
        <v>297</v>
      </c>
      <c r="B72" s="48" t="s">
        <v>296</v>
      </c>
    </row>
    <row r="73" spans="1:2" x14ac:dyDescent="0.15">
      <c r="A73" s="1" t="s">
        <v>291</v>
      </c>
      <c r="B73" s="47" t="s">
        <v>290</v>
      </c>
    </row>
    <row r="74" spans="1:2" x14ac:dyDescent="0.15">
      <c r="A74" s="50" t="s">
        <v>285</v>
      </c>
      <c r="B74" s="46" t="s">
        <v>284</v>
      </c>
    </row>
    <row r="75" spans="1:2" x14ac:dyDescent="0.15">
      <c r="A75" s="49" t="s">
        <v>279</v>
      </c>
      <c r="B75" s="48" t="s">
        <v>278</v>
      </c>
    </row>
    <row r="76" spans="1:2" x14ac:dyDescent="0.15">
      <c r="A76" s="21" t="s">
        <v>273</v>
      </c>
      <c r="B76" s="47" t="s">
        <v>272</v>
      </c>
    </row>
    <row r="77" spans="1:2" x14ac:dyDescent="0.15">
      <c r="A77" s="21" t="s">
        <v>477</v>
      </c>
      <c r="B77" s="21" t="s">
        <v>478</v>
      </c>
    </row>
    <row r="78" spans="1:2" x14ac:dyDescent="0.15">
      <c r="A78" s="21" t="s">
        <v>479</v>
      </c>
      <c r="B78" s="21" t="s">
        <v>480</v>
      </c>
    </row>
    <row r="79" spans="1:2" x14ac:dyDescent="0.15">
      <c r="A79" s="21" t="s">
        <v>481</v>
      </c>
      <c r="B79" s="21" t="s">
        <v>484</v>
      </c>
    </row>
    <row r="80" spans="1:2" x14ac:dyDescent="0.15">
      <c r="A80" s="21" t="s">
        <v>482</v>
      </c>
      <c r="B80" s="21" t="s">
        <v>485</v>
      </c>
    </row>
    <row r="81" spans="1:2" x14ac:dyDescent="0.15">
      <c r="A81" s="21" t="s">
        <v>483</v>
      </c>
      <c r="B81" s="21" t="s">
        <v>486</v>
      </c>
    </row>
    <row r="82" spans="1:2" x14ac:dyDescent="0.15">
      <c r="A82" s="51"/>
      <c r="B82" s="48"/>
    </row>
    <row r="83" spans="1:2" x14ac:dyDescent="0.15">
      <c r="B83" s="47"/>
    </row>
  </sheetData>
  <sheetProtection algorithmName="SHA-512" hashValue="W8VSQBktIMvfz4t2y/UOCqVvv7NqQbuemkqxRe3BudoZ79S+tgU2I3v36MAsryhDdj9R66XcTLxoyZLuYyh9TQ==" saltValue="0zt4/w3EcL8WRbU+MfCvWg==" spinCount="100000" sheet="1" objects="1" scenarios="1"/>
  <mergeCells count="5">
    <mergeCell ref="A3:B3"/>
    <mergeCell ref="D3:E3"/>
    <mergeCell ref="G3:H3"/>
    <mergeCell ref="J3:K3"/>
    <mergeCell ref="A1:K1"/>
  </mergeCells>
  <pageMargins left="0.5" right="0.5" top="1" bottom="1" header="0.3" footer="0.3"/>
  <pageSetup scale="7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Data_Export</vt:lpstr>
      <vt:lpstr>Instructions</vt:lpstr>
      <vt:lpstr>Requisition</vt:lpstr>
      <vt:lpstr>Check List</vt:lpstr>
      <vt:lpstr>Hospitality</vt:lpstr>
      <vt:lpstr>Lookup Info</vt:lpstr>
      <vt:lpstr>Detail Codes</vt:lpstr>
      <vt:lpstr>Dept_Matrix</vt:lpstr>
      <vt:lpstr>Dept_Numbers</vt:lpstr>
      <vt:lpstr>Detail_Code_Matrix</vt:lpstr>
      <vt:lpstr>Detail_Code_Numbers</vt:lpstr>
      <vt:lpstr>LineItems</vt:lpstr>
      <vt:lpstr>Location_Matrix</vt:lpstr>
      <vt:lpstr>Locations</vt:lpstr>
      <vt:lpstr>'Check List'!Print_Area</vt:lpstr>
      <vt:lpstr>Hospitality!Print_Area</vt:lpstr>
      <vt:lpstr>Instructions!Print_Area</vt:lpstr>
      <vt:lpstr>Requisition!Print_Area</vt:lpstr>
      <vt:lpstr>Hospitality!Print_Titles</vt:lpstr>
      <vt:lpstr>'Lookup Info'!Print_Titles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Sayre</dc:creator>
  <cp:lastModifiedBy>Hilary Curto</cp:lastModifiedBy>
  <cp:lastPrinted>2023-07-26T14:48:52Z</cp:lastPrinted>
  <dcterms:created xsi:type="dcterms:W3CDTF">2020-05-21T19:46:42Z</dcterms:created>
  <dcterms:modified xsi:type="dcterms:W3CDTF">2025-01-27T16:47:38Z</dcterms:modified>
</cp:coreProperties>
</file>